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CB\Afdelingen\Cb\StafPSA\Afdeling\Werkbestanden\"/>
    </mc:Choice>
  </mc:AlternateContent>
  <workbookProtection workbookPassword="E784" lockStructure="1"/>
  <bookViews>
    <workbookView xWindow="0" yWindow="0" windowWidth="25200" windowHeight="11880"/>
  </bookViews>
  <sheets>
    <sheet name="Berekening fiscaal voordeel" sheetId="1" r:id="rId1"/>
    <sheet name="Blad2" sheetId="2" state="hidden" r:id="rId2"/>
  </sheets>
  <definedNames>
    <definedName name="_xlnm._FilterDatabase" localSheetId="0" hidden="1">'Berekening fiscaal voordeel'!$D$9:$D$18</definedName>
    <definedName name="_xlnm.Print_Area" localSheetId="0">'Berekening fiscaal voordeel'!$A:$L</definedName>
    <definedName name="CAO">Blad2!$D$39:$D$40</definedName>
    <definedName name="functiecategorie">Blad2!$D$34:$D$37</definedName>
    <definedName name="functieschaal">Blad2!$D$42:$D$43</definedName>
    <definedName name="Tarief_BT">Blad2!$L$21:$L$28</definedName>
  </definedNames>
  <calcPr calcId="162913"/>
</workbook>
</file>

<file path=xl/calcChain.xml><?xml version="1.0" encoding="utf-8"?>
<calcChain xmlns="http://schemas.openxmlformats.org/spreadsheetml/2006/main">
  <c r="K44" i="2" l="1"/>
  <c r="G50" i="2" l="1"/>
  <c r="G52" i="2"/>
  <c r="K43" i="2"/>
  <c r="K45" i="2" l="1"/>
  <c r="H52" i="2" s="1"/>
  <c r="D22" i="2"/>
  <c r="D21" i="2"/>
  <c r="D30" i="2" s="1"/>
  <c r="D11" i="1"/>
  <c r="E52" i="2" s="1"/>
  <c r="I52" i="2" l="1"/>
  <c r="H50" i="2"/>
  <c r="I50" i="2" s="1"/>
  <c r="D27" i="1" s="1"/>
  <c r="D24" i="2"/>
  <c r="D23" i="2"/>
  <c r="D26" i="2"/>
  <c r="D25" i="2"/>
  <c r="D27" i="2"/>
  <c r="E50" i="2"/>
  <c r="D23" i="1" l="1"/>
  <c r="D28" i="2"/>
  <c r="D26" i="1" s="1"/>
  <c r="D24" i="1" l="1"/>
  <c r="D29" i="1" s="1"/>
  <c r="D31" i="1" s="1"/>
</calcChain>
</file>

<file path=xl/sharedStrings.xml><?xml version="1.0" encoding="utf-8"?>
<sst xmlns="http://schemas.openxmlformats.org/spreadsheetml/2006/main" count="97" uniqueCount="83">
  <si>
    <t>RK min.</t>
  </si>
  <si>
    <t>RK max.</t>
  </si>
  <si>
    <t>Aantal fiscale kilometers woon-werkverkeer</t>
  </si>
  <si>
    <t>Fiscale ruimte per jaar</t>
  </si>
  <si>
    <t>Uit te ruilen saldo</t>
  </si>
  <si>
    <t>Fiscaal voordeel medewerker</t>
  </si>
  <si>
    <t>Invoervelden:</t>
  </si>
  <si>
    <t>Aantal reisdagen per week</t>
  </si>
  <si>
    <t>Declaratie dienstreizen</t>
  </si>
  <si>
    <t>Functiecategorie</t>
  </si>
  <si>
    <t>Werktijdfactor</t>
  </si>
  <si>
    <t>CAO</t>
  </si>
  <si>
    <t>PO</t>
  </si>
  <si>
    <t>VO</t>
  </si>
  <si>
    <t>Welzijn</t>
  </si>
  <si>
    <t>GZ</t>
  </si>
  <si>
    <t>Berekening fiscaal voordeel werknemer:</t>
  </si>
  <si>
    <t>Eindejaarsuitkering</t>
  </si>
  <si>
    <t>Reiskosten PO</t>
  </si>
  <si>
    <t>min</t>
  </si>
  <si>
    <t>max</t>
  </si>
  <si>
    <t>km</t>
  </si>
  <si>
    <t>KO</t>
  </si>
  <si>
    <t>Berekenvelden:</t>
  </si>
  <si>
    <t>Reiskosten</t>
  </si>
  <si>
    <t>BVE</t>
  </si>
  <si>
    <t>Reisdagen</t>
  </si>
  <si>
    <t>ma</t>
  </si>
  <si>
    <t>di</t>
  </si>
  <si>
    <t>wo</t>
  </si>
  <si>
    <t>do</t>
  </si>
  <si>
    <t>vr</t>
  </si>
  <si>
    <t>Geef 1 op voor een reisdag en 0 of leeg indien geen reisdag</t>
  </si>
  <si>
    <t>OP</t>
  </si>
  <si>
    <t>DIR</t>
  </si>
  <si>
    <t>OOP met lestaken</t>
  </si>
  <si>
    <t>OOP zonder lestaken</t>
  </si>
  <si>
    <t>Kalenderjaar</t>
  </si>
  <si>
    <t>Datum ingang jaar</t>
  </si>
  <si>
    <t>Datum einde jaar</t>
  </si>
  <si>
    <t>SV dagen ma</t>
  </si>
  <si>
    <t>SV dagen di</t>
  </si>
  <si>
    <t>SV dagen wo</t>
  </si>
  <si>
    <t>SV dagen do</t>
  </si>
  <si>
    <t>SV dagen vrij</t>
  </si>
  <si>
    <t>Tarief bijzondere beloningen</t>
  </si>
  <si>
    <t>Functieschaal</t>
  </si>
  <si>
    <t>anders</t>
  </si>
  <si>
    <t>Eindejaarsuitkering OOP</t>
  </si>
  <si>
    <t>functie</t>
  </si>
  <si>
    <t>schaal</t>
  </si>
  <si>
    <t>Eindejaarsuitkering alg</t>
  </si>
  <si>
    <t>eindejaarsuitekring OOP</t>
  </si>
  <si>
    <t>Reiskostenvergoeding per jaar regulier</t>
  </si>
  <si>
    <t>werkdagen</t>
  </si>
  <si>
    <t>Recht bruto eindejaarsuitkering (incl. eindejaarsuitkering OOP)</t>
  </si>
  <si>
    <t>tarief BT</t>
  </si>
  <si>
    <t>Voor een berekening moeten de gele velden worden ingevuld</t>
  </si>
  <si>
    <t>Aandachtspunten</t>
  </si>
  <si>
    <t>Deze berekening dient slechts ter indicatie van het mogelijke fiscale voordeel en kan in realiteit afwijken van genoemde bedragen. Er kunnen geen rechten ontleend worden aan deze berekening.</t>
  </si>
  <si>
    <t>De vermindering van de fiscale ruimte door langdurige afwezigheid (bijvoorbeeld ziekteverzuim of zwangerschapsverlof) is niet meegenomen in de berekening.</t>
  </si>
  <si>
    <t>Met wijzigingen gedurende het kalenderjaar (werktijdfactor, reisafstand, reisdagen en dergelijke) wordt geen rekening gehouden bij deze berekening. Deze wijzigingen beinvloeden de uiteindelijke hoogte van de fiscale ruimte en het voordeel dat u kunt behalen met het uitruilen.</t>
  </si>
  <si>
    <t>Het uitruilen van uw bruto eindejaarsuitkering voor een (aanvullende) netto reiskostenvergoeding is alleen mogelijk als uw werkgever hiervoor een regeling heeft opengesteld voor het personeel. Mocht u niet weten of dit bij uw werkgever mogelijk is, informeer hier dan naar bij uw werkgever.</t>
  </si>
  <si>
    <t>Het daadwerkelijk uitruilen gebeurt als u hier tijdig een aanvraag voor heeft ingediend bij uw werkgever. Het moment van uitruilen is de maand waarin uw eindejaarsuitkering normaliter wordt betaald (december).</t>
  </si>
  <si>
    <t>Voorbeeld berekening voordeel uitruilen bruto eindejaarsuitkering voor (aanvullende) netto reiskostenvergoeding</t>
  </si>
  <si>
    <t xml:space="preserve">Onderstaande berekening is een indicatie waar geen rechten aan kunnen worden ontleend. </t>
  </si>
  <si>
    <t>Gelieve rekening te houden met de aandachtspunten onderaan deze pagina.</t>
  </si>
  <si>
    <t>Max. 75 km fiscaal vrij (enkele reis)</t>
  </si>
  <si>
    <t>Dit tarief vindt u op uw salarisspecificatie onder de algemene gegevens</t>
  </si>
  <si>
    <t>Functiecategorie waarin benoemd</t>
  </si>
  <si>
    <t>Totaal bedrag gedeclareerde dienstreizen in huidig kalenderjaar</t>
  </si>
  <si>
    <t>Dit is een indicatie van het recht bruto eindejaarsuitkering</t>
  </si>
  <si>
    <t>Dit is een indicatie van het maximaal uit te ruilen bedrag</t>
  </si>
  <si>
    <t>Dit is een indicatie van het fiscale voordeel</t>
  </si>
  <si>
    <t>CAO die van toepassing is</t>
  </si>
  <si>
    <t>Brutosalaris bij een fulltime dienstverband</t>
  </si>
  <si>
    <t>PO/VO OOP 9 en hoger</t>
  </si>
  <si>
    <t>versie 2023.1</t>
  </si>
  <si>
    <t>Indien u dienstreizen hebt gemaakt, kan dit effect hebben op uw fiscale ruimte als u meer dan € 0,21 per kilometer vergoed krijgt voor uw dienstreizen.</t>
  </si>
  <si>
    <t>1 t/m 8</t>
  </si>
  <si>
    <t>Functieschaal (indien categorie OOP)</t>
  </si>
  <si>
    <t>PO/VO OOP 1 t/m 8</t>
  </si>
  <si>
    <t>Bruto schaalbedrag (fulltime)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</si>
</sst>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quot;€&quot;\ * #,##0.00_-;_-&quot;€&quot;\ * #,##0.00\-;_-&quot;€&quot;\ * &quot;-&quot;??_-;_-@_-"/>
    <numFmt numFmtId="165" formatCode="0.0000"/>
    <numFmt numFmtId="166" formatCode="&quot;€&quot;\ #,##0.00"/>
  </numFmts>
  <fonts count="13" x14ac:knownFonts="1">
    <font>
      <sz val="10"/>
      <name val="Arial"/>
    </font>
    <font>
      <b/>
      <sz val="10"/>
      <name val="Arial"/>
      <family val="2"/>
    </font>
    <font>
      <i/>
      <sz val="10"/>
      <name val="Arial"/>
      <family val="2"/>
    </font>
    <font>
      <sz val="10"/>
      <name val="Arial"/>
      <family val="2"/>
    </font>
    <font>
      <sz val="8"/>
      <name val="Arial"/>
      <family val="2"/>
    </font>
    <font>
      <sz val="10"/>
      <color indexed="9"/>
      <name val="Arial"/>
      <family val="2"/>
    </font>
    <font>
      <b/>
      <sz val="10"/>
      <color indexed="9"/>
      <name val="Arial"/>
      <family val="2"/>
    </font>
    <font>
      <b/>
      <sz val="10"/>
      <color rgb="FFFF0000"/>
      <name val="Arial"/>
      <family val="2"/>
    </font>
    <font>
      <sz val="10"/>
      <color rgb="FFFF0000"/>
      <name val="Arial"/>
      <family val="2"/>
    </font>
    <font>
      <b/>
      <sz val="12"/>
      <name val="Arial"/>
      <family val="2"/>
    </font>
    <font>
      <u/>
      <sz val="10"/>
      <color theme="10"/>
      <name val="Arial"/>
      <family val="2"/>
    </font>
    <font>
      <u/>
      <sz val="10"/>
      <name val="Arial"/>
      <family val="2"/>
    </font>
    <font>
      <b/>
      <sz val="10"/>
      <color theme="0" tint="-0.14999847407452621"/>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112">
    <xf numFmtId="0" fontId="0" fillId="0" borderId="0" xfId="0"/>
    <xf numFmtId="0" fontId="0" fillId="0" borderId="0" xfId="0" applyProtection="1"/>
    <xf numFmtId="0" fontId="0" fillId="0" borderId="1" xfId="0" applyBorder="1" applyAlignment="1" applyProtection="1">
      <alignment horizontal="right"/>
    </xf>
    <xf numFmtId="0" fontId="0" fillId="0" borderId="2" xfId="0" applyBorder="1" applyAlignment="1" applyProtection="1">
      <alignment horizontal="right"/>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2" fontId="0" fillId="0" borderId="0" xfId="0" applyNumberFormat="1" applyBorder="1" applyProtection="1"/>
    <xf numFmtId="2" fontId="0" fillId="0" borderId="6" xfId="0" applyNumberFormat="1" applyBorder="1" applyProtection="1"/>
    <xf numFmtId="0" fontId="0" fillId="0" borderId="7" xfId="0" applyBorder="1" applyProtection="1"/>
    <xf numFmtId="0" fontId="0" fillId="0" borderId="8" xfId="0" applyBorder="1" applyProtection="1"/>
    <xf numFmtId="0" fontId="0" fillId="0" borderId="9" xfId="0" applyBorder="1" applyProtection="1"/>
    <xf numFmtId="2" fontId="0" fillId="0" borderId="10" xfId="0" applyNumberFormat="1" applyBorder="1" applyProtection="1"/>
    <xf numFmtId="2" fontId="0" fillId="0" borderId="9" xfId="0" applyNumberFormat="1" applyBorder="1" applyProtection="1"/>
    <xf numFmtId="0" fontId="0" fillId="0" borderId="0" xfId="0" applyFill="1" applyProtection="1"/>
    <xf numFmtId="0" fontId="0" fillId="0" borderId="0" xfId="0" applyBorder="1" applyProtection="1"/>
    <xf numFmtId="0" fontId="3" fillId="0" borderId="0" xfId="0" applyFont="1" applyProtection="1"/>
    <xf numFmtId="10" fontId="0" fillId="0" borderId="0" xfId="0" applyNumberFormat="1" applyBorder="1" applyProtection="1"/>
    <xf numFmtId="0" fontId="0" fillId="0" borderId="0" xfId="0" applyFill="1" applyBorder="1" applyProtection="1"/>
    <xf numFmtId="10" fontId="0" fillId="0" borderId="0" xfId="0" applyNumberFormat="1" applyProtection="1"/>
    <xf numFmtId="10" fontId="0" fillId="0" borderId="0" xfId="0" applyNumberFormat="1" applyFill="1" applyBorder="1" applyProtection="1"/>
    <xf numFmtId="10" fontId="0" fillId="0" borderId="0" xfId="0" applyNumberFormat="1"/>
    <xf numFmtId="164" fontId="0" fillId="0" borderId="0" xfId="0" applyNumberFormat="1"/>
    <xf numFmtId="164" fontId="0" fillId="0" borderId="0" xfId="0" applyNumberFormat="1" applyProtection="1"/>
    <xf numFmtId="9" fontId="0" fillId="0" borderId="0" xfId="0" applyNumberFormat="1"/>
    <xf numFmtId="2" fontId="0" fillId="0" borderId="0" xfId="0" applyNumberFormat="1" applyFill="1" applyBorder="1" applyProtection="1"/>
    <xf numFmtId="0" fontId="3" fillId="0" borderId="0" xfId="0" applyFont="1"/>
    <xf numFmtId="0" fontId="3" fillId="0" borderId="0" xfId="0" applyFont="1" applyFill="1" applyBorder="1" applyProtection="1"/>
    <xf numFmtId="0" fontId="0" fillId="2" borderId="1" xfId="0" applyFill="1" applyBorder="1" applyAlignment="1" applyProtection="1">
      <alignment horizontal="center"/>
      <protection locked="0"/>
    </xf>
    <xf numFmtId="0" fontId="3" fillId="0" borderId="0" xfId="0" applyFont="1" applyBorder="1" applyProtection="1"/>
    <xf numFmtId="0" fontId="3" fillId="0" borderId="0" xfId="0" applyFont="1" applyBorder="1" applyAlignment="1" applyProtection="1">
      <alignment horizontal="left"/>
    </xf>
    <xf numFmtId="14" fontId="0" fillId="0" borderId="0" xfId="0" applyNumberFormat="1" applyBorder="1" applyAlignment="1" applyProtection="1">
      <alignment horizontal="right"/>
    </xf>
    <xf numFmtId="1" fontId="0" fillId="0" borderId="0" xfId="0" applyNumberFormat="1" applyBorder="1" applyAlignment="1" applyProtection="1">
      <alignment horizontal="right"/>
    </xf>
    <xf numFmtId="1" fontId="0" fillId="0" borderId="0" xfId="0" applyNumberFormat="1" applyFill="1" applyBorder="1" applyProtection="1"/>
    <xf numFmtId="0" fontId="0" fillId="0" borderId="0" xfId="0" applyFont="1" applyFill="1" applyBorder="1" applyProtection="1"/>
    <xf numFmtId="2" fontId="0" fillId="0" borderId="0" xfId="0" applyNumberFormat="1" applyFont="1" applyFill="1" applyBorder="1" applyProtection="1"/>
    <xf numFmtId="166" fontId="0" fillId="0" borderId="0" xfId="0" applyNumberFormat="1" applyProtection="1"/>
    <xf numFmtId="44" fontId="0" fillId="0" borderId="0" xfId="0" applyNumberFormat="1" applyProtection="1"/>
    <xf numFmtId="0" fontId="3" fillId="0" borderId="0" xfId="0" applyFont="1" applyFill="1" applyBorder="1" applyAlignment="1" applyProtection="1">
      <alignment horizontal="left"/>
    </xf>
    <xf numFmtId="1" fontId="0" fillId="0" borderId="0" xfId="0" applyNumberFormat="1" applyBorder="1" applyProtection="1"/>
    <xf numFmtId="0" fontId="0" fillId="3" borderId="0" xfId="0" applyFill="1" applyProtection="1"/>
    <xf numFmtId="0" fontId="9" fillId="3" borderId="12" xfId="0" applyFont="1" applyFill="1" applyBorder="1" applyAlignment="1" applyProtection="1">
      <alignment horizontal="center" wrapText="1"/>
    </xf>
    <xf numFmtId="0" fontId="1" fillId="3" borderId="12" xfId="0" applyFont="1" applyFill="1" applyBorder="1" applyAlignment="1">
      <alignment horizontal="center" wrapText="1"/>
    </xf>
    <xf numFmtId="0" fontId="1" fillId="3" borderId="11" xfId="0" applyFont="1" applyFill="1" applyBorder="1" applyProtection="1"/>
    <xf numFmtId="0" fontId="0" fillId="3" borderId="12" xfId="0" applyFill="1" applyBorder="1" applyProtection="1"/>
    <xf numFmtId="0" fontId="0" fillId="3" borderId="13" xfId="0" applyFill="1" applyBorder="1" applyProtection="1"/>
    <xf numFmtId="0" fontId="3" fillId="3" borderId="14" xfId="0" applyFont="1" applyFill="1" applyBorder="1" applyProtection="1"/>
    <xf numFmtId="0" fontId="0" fillId="3" borderId="0" xfId="0" applyFill="1" applyBorder="1" applyProtection="1"/>
    <xf numFmtId="0" fontId="0" fillId="3" borderId="6" xfId="0" applyFill="1" applyBorder="1" applyProtection="1"/>
    <xf numFmtId="0" fontId="0" fillId="3" borderId="14" xfId="0" applyFill="1" applyBorder="1" applyProtection="1"/>
    <xf numFmtId="0" fontId="1" fillId="3" borderId="0" xfId="0" applyFont="1" applyFill="1" applyProtection="1"/>
    <xf numFmtId="0" fontId="3" fillId="3" borderId="1" xfId="0" applyFont="1" applyFill="1" applyBorder="1" applyAlignment="1" applyProtection="1">
      <alignment horizontal="center"/>
    </xf>
    <xf numFmtId="0" fontId="1" fillId="3" borderId="0" xfId="0" applyNumberFormat="1" applyFont="1" applyFill="1" applyBorder="1" applyProtection="1"/>
    <xf numFmtId="0" fontId="5" fillId="3" borderId="14" xfId="0" applyFont="1" applyFill="1" applyBorder="1" applyProtection="1"/>
    <xf numFmtId="0" fontId="5" fillId="3" borderId="0" xfId="0" applyFont="1" applyFill="1" applyBorder="1" applyProtection="1"/>
    <xf numFmtId="0" fontId="5" fillId="3" borderId="6" xfId="0" applyFont="1" applyFill="1" applyBorder="1" applyProtection="1"/>
    <xf numFmtId="0" fontId="3" fillId="3" borderId="0" xfId="0" applyFont="1" applyFill="1" applyProtection="1"/>
    <xf numFmtId="164" fontId="1" fillId="3" borderId="0" xfId="0" applyNumberFormat="1" applyFont="1" applyFill="1" applyBorder="1" applyProtection="1"/>
    <xf numFmtId="0" fontId="0" fillId="3" borderId="15" xfId="0" applyFill="1" applyBorder="1" applyProtection="1"/>
    <xf numFmtId="0" fontId="0" fillId="3" borderId="10" xfId="0" applyFill="1" applyBorder="1" applyProtection="1"/>
    <xf numFmtId="164" fontId="1" fillId="3" borderId="10" xfId="0" applyNumberFormat="1" applyFont="1" applyFill="1" applyBorder="1" applyProtection="1"/>
    <xf numFmtId="0" fontId="0" fillId="3" borderId="9" xfId="0" applyFill="1" applyBorder="1" applyProtection="1"/>
    <xf numFmtId="164" fontId="1" fillId="3" borderId="12" xfId="0" applyNumberFormat="1" applyFont="1" applyFill="1" applyBorder="1" applyProtection="1"/>
    <xf numFmtId="0" fontId="1" fillId="3" borderId="14" xfId="0" applyFont="1" applyFill="1" applyBorder="1" applyAlignment="1" applyProtection="1">
      <alignment wrapText="1"/>
    </xf>
    <xf numFmtId="0" fontId="0" fillId="3" borderId="0" xfId="0" applyFill="1" applyBorder="1" applyAlignment="1">
      <alignment wrapText="1"/>
    </xf>
    <xf numFmtId="0" fontId="0" fillId="3" borderId="6" xfId="0" applyFill="1" applyBorder="1" applyAlignment="1">
      <alignment wrapText="1"/>
    </xf>
    <xf numFmtId="0" fontId="2" fillId="3" borderId="15" xfId="0" applyFont="1" applyFill="1" applyBorder="1" applyProtection="1"/>
    <xf numFmtId="164" fontId="12" fillId="3" borderId="0" xfId="0" applyNumberFormat="1" applyFont="1" applyFill="1" applyBorder="1" applyProtection="1"/>
    <xf numFmtId="0" fontId="3" fillId="3" borderId="0" xfId="0" applyFont="1" applyFill="1" applyBorder="1" applyAlignment="1" applyProtection="1">
      <alignment horizontal="center"/>
    </xf>
    <xf numFmtId="0" fontId="1" fillId="3" borderId="0" xfId="0" applyFont="1" applyFill="1" applyBorder="1" applyAlignment="1" applyProtection="1">
      <alignment horizontal="left" wrapText="1"/>
    </xf>
    <xf numFmtId="0" fontId="1" fillId="3" borderId="0"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10" fillId="3" borderId="0" xfId="1" applyFont="1" applyFill="1" applyBorder="1" applyAlignment="1" applyProtection="1">
      <alignment horizontal="center" vertical="center" wrapText="1"/>
    </xf>
    <xf numFmtId="0" fontId="8" fillId="3" borderId="0" xfId="0" applyFont="1" applyFill="1" applyBorder="1" applyAlignment="1" applyProtection="1"/>
    <xf numFmtId="0" fontId="1" fillId="3" borderId="0" xfId="0" applyFont="1" applyFill="1" applyBorder="1" applyAlignment="1" applyProtection="1">
      <alignment wrapText="1"/>
    </xf>
    <xf numFmtId="0" fontId="0" fillId="3" borderId="0" xfId="0" applyFill="1" applyBorder="1" applyAlignment="1" applyProtection="1">
      <alignment wrapText="1"/>
    </xf>
    <xf numFmtId="0" fontId="0" fillId="3" borderId="0" xfId="0" applyFill="1" applyBorder="1" applyAlignment="1" applyProtection="1">
      <alignment horizontal="center"/>
    </xf>
    <xf numFmtId="0" fontId="4" fillId="3" borderId="0" xfId="0" applyFont="1" applyFill="1" applyProtection="1"/>
    <xf numFmtId="2" fontId="3" fillId="0" borderId="0" xfId="0" applyNumberFormat="1" applyFont="1" applyBorder="1" applyProtection="1"/>
    <xf numFmtId="165" fontId="1" fillId="2" borderId="0" xfId="0" applyNumberFormat="1" applyFont="1" applyFill="1" applyBorder="1" applyAlignment="1" applyProtection="1">
      <protection locked="0"/>
    </xf>
    <xf numFmtId="0" fontId="0" fillId="2" borderId="0" xfId="0" applyFill="1" applyBorder="1" applyAlignment="1" applyProtection="1">
      <protection locked="0"/>
    </xf>
    <xf numFmtId="0" fontId="3" fillId="3" borderId="11" xfId="0" applyFont="1" applyFill="1" applyBorder="1" applyAlignment="1" applyProtection="1">
      <alignment horizontal="center" wrapText="1"/>
    </xf>
    <xf numFmtId="0" fontId="3" fillId="3" borderId="12" xfId="0" applyFont="1" applyFill="1" applyBorder="1" applyAlignment="1">
      <alignment horizontal="center" wrapText="1"/>
    </xf>
    <xf numFmtId="0" fontId="3" fillId="3" borderId="13" xfId="0" applyFont="1" applyFill="1" applyBorder="1" applyAlignment="1">
      <alignment horizontal="center" wrapText="1"/>
    </xf>
    <xf numFmtId="0" fontId="11" fillId="3" borderId="15" xfId="1" applyFont="1" applyFill="1" applyBorder="1" applyAlignment="1" applyProtection="1">
      <alignment horizontal="center" vertical="center" wrapText="1"/>
    </xf>
    <xf numFmtId="0" fontId="10" fillId="3" borderId="10"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 fillId="3" borderId="14" xfId="0" applyFont="1" applyFill="1" applyBorder="1" applyAlignment="1" applyProtection="1">
      <alignment wrapText="1"/>
    </xf>
    <xf numFmtId="0" fontId="0" fillId="3" borderId="0" xfId="0" applyFill="1" applyAlignment="1">
      <alignment wrapText="1"/>
    </xf>
    <xf numFmtId="0" fontId="0" fillId="3" borderId="6" xfId="0" applyFill="1" applyBorder="1" applyAlignment="1">
      <alignment wrapText="1"/>
    </xf>
    <xf numFmtId="0" fontId="9" fillId="3" borderId="2" xfId="0" applyFont="1" applyFill="1" applyBorder="1" applyAlignment="1" applyProtection="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0" xfId="0" applyFont="1" applyFill="1" applyBorder="1" applyAlignment="1">
      <alignment wrapText="1"/>
    </xf>
    <xf numFmtId="0" fontId="1" fillId="3" borderId="6" xfId="0" applyFont="1" applyFill="1" applyBorder="1" applyAlignment="1">
      <alignment wrapText="1"/>
    </xf>
    <xf numFmtId="0" fontId="0" fillId="3" borderId="0" xfId="0" applyFill="1" applyBorder="1" applyAlignment="1">
      <alignment wrapText="1"/>
    </xf>
    <xf numFmtId="0" fontId="1" fillId="3" borderId="0" xfId="0" applyFont="1" applyFill="1" applyAlignment="1">
      <alignment wrapText="1"/>
    </xf>
    <xf numFmtId="0" fontId="1" fillId="3" borderId="14" xfId="0" applyFont="1" applyFill="1" applyBorder="1" applyAlignment="1" applyProtection="1">
      <alignment horizontal="left" wrapText="1"/>
    </xf>
    <xf numFmtId="0" fontId="1" fillId="3" borderId="0" xfId="0" applyFont="1" applyFill="1" applyBorder="1" applyAlignment="1" applyProtection="1">
      <alignment horizontal="left" wrapText="1"/>
    </xf>
    <xf numFmtId="0" fontId="1" fillId="3" borderId="6" xfId="0" applyFont="1" applyFill="1" applyBorder="1" applyAlignment="1" applyProtection="1">
      <alignment horizontal="left" wrapText="1"/>
    </xf>
    <xf numFmtId="0" fontId="1" fillId="2" borderId="0" xfId="0" applyFont="1" applyFill="1" applyBorder="1" applyAlignment="1" applyProtection="1">
      <protection locked="0"/>
    </xf>
    <xf numFmtId="10" fontId="1" fillId="2" borderId="0" xfId="0" applyNumberFormat="1" applyFont="1" applyFill="1" applyBorder="1" applyAlignment="1" applyProtection="1">
      <protection locked="0"/>
    </xf>
    <xf numFmtId="10" fontId="0" fillId="2" borderId="0" xfId="0" applyNumberFormat="1" applyFill="1" applyBorder="1" applyAlignment="1" applyProtection="1">
      <protection locked="0"/>
    </xf>
    <xf numFmtId="0" fontId="6" fillId="3" borderId="0" xfId="0" applyFont="1" applyFill="1" applyBorder="1" applyAlignment="1" applyProtection="1">
      <alignment horizontal="right"/>
      <protection locked="0"/>
    </xf>
    <xf numFmtId="0" fontId="0" fillId="3" borderId="0" xfId="0" applyFill="1" applyBorder="1" applyAlignment="1" applyProtection="1">
      <protection locked="0"/>
    </xf>
    <xf numFmtId="0" fontId="7" fillId="3" borderId="15" xfId="0" applyFont="1" applyFill="1" applyBorder="1" applyAlignment="1" applyProtection="1"/>
    <xf numFmtId="0" fontId="8" fillId="3" borderId="10" xfId="0" applyFont="1" applyFill="1" applyBorder="1" applyAlignment="1"/>
    <xf numFmtId="0" fontId="8" fillId="3" borderId="9" xfId="0" applyFont="1" applyFill="1" applyBorder="1" applyAlignment="1"/>
    <xf numFmtId="164" fontId="1" fillId="2" borderId="0" xfId="0" applyNumberFormat="1" applyFont="1" applyFill="1" applyBorder="1" applyAlignment="1" applyProtection="1">
      <protection locked="0"/>
    </xf>
    <xf numFmtId="0" fontId="1" fillId="2" borderId="0" xfId="0" applyFont="1" applyFill="1" applyBorder="1" applyAlignment="1" applyProtection="1">
      <alignment horizontal="right"/>
      <protection locked="0"/>
    </xf>
  </cellXfs>
  <cellStyles count="2">
    <cellStyle name="Hyperlink" xfId="1" builtinId="8"/>
    <cellStyle name="Standaard" xfId="0" builtinId="0"/>
  </cellStyles>
  <dxfs count="4">
    <dxf>
      <font>
        <condense val="0"/>
        <extend val="0"/>
        <color auto="1"/>
      </font>
    </dxf>
    <dxf>
      <font>
        <condense val="0"/>
        <extend val="0"/>
        <color auto="1"/>
      </font>
    </dxf>
    <dxf>
      <font>
        <condense val="0"/>
        <extend val="0"/>
        <color auto="1"/>
      </font>
      <fill>
        <patternFill>
          <bgColor indexed="13"/>
        </patternFill>
      </fill>
    </dxf>
    <dxf>
      <font>
        <condense val="0"/>
        <extend val="0"/>
        <color auto="1"/>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1133475</xdr:colOff>
      <xdr:row>1</xdr:row>
      <xdr:rowOff>238125</xdr:rowOff>
    </xdr:from>
    <xdr:to>
      <xdr:col>11</xdr:col>
      <xdr:colOff>3143250</xdr:colOff>
      <xdr:row>4</xdr:row>
      <xdr:rowOff>0</xdr:rowOff>
    </xdr:to>
    <xdr:pic>
      <xdr:nvPicPr>
        <xdr:cNvPr id="2"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4000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50"/>
  <sheetViews>
    <sheetView showGridLines="0" tabSelected="1" topLeftCell="A10" zoomScaleNormal="100" workbookViewId="0">
      <selection activeCell="C16" sqref="C16:D16"/>
    </sheetView>
  </sheetViews>
  <sheetFormatPr defaultColWidth="0" defaultRowHeight="12.75" zeroHeight="1" x14ac:dyDescent="0.2"/>
  <cols>
    <col min="1" max="1" width="3" style="42" customWidth="1"/>
    <col min="2" max="2" width="51.85546875" style="42" customWidth="1"/>
    <col min="3" max="3" width="12" style="42" customWidth="1"/>
    <col min="4" max="4" width="14.5703125" style="42" bestFit="1" customWidth="1"/>
    <col min="5" max="5" width="9.140625" style="42" customWidth="1"/>
    <col min="6" max="6" width="4.28515625" style="42" customWidth="1"/>
    <col min="7" max="7" width="4.5703125" style="42" customWidth="1"/>
    <col min="8" max="8" width="4.28515625" style="42" customWidth="1"/>
    <col min="9" max="10" width="3.7109375" style="42" customWidth="1"/>
    <col min="11" max="11" width="1.140625" style="42" customWidth="1"/>
    <col min="12" max="12" width="66.5703125" style="42" customWidth="1"/>
    <col min="13" max="16" width="9.140625" style="1" hidden="1" customWidth="1"/>
    <col min="17" max="17" width="10.85546875" style="1" hidden="1" customWidth="1"/>
    <col min="18" max="16384" width="9.140625" style="1" hidden="1"/>
  </cols>
  <sheetData>
    <row r="1" spans="2:12" x14ac:dyDescent="0.2"/>
    <row r="2" spans="2:12" ht="36" customHeight="1" x14ac:dyDescent="0.25">
      <c r="B2" s="92" t="s">
        <v>64</v>
      </c>
      <c r="C2" s="93"/>
      <c r="D2" s="93"/>
      <c r="E2" s="93"/>
      <c r="F2" s="93"/>
      <c r="G2" s="93"/>
      <c r="H2" s="93"/>
      <c r="I2" s="93"/>
      <c r="J2" s="94"/>
      <c r="K2" s="72"/>
    </row>
    <row r="3" spans="2:12" ht="15" customHeight="1" x14ac:dyDescent="0.25">
      <c r="B3" s="43"/>
      <c r="C3" s="44"/>
      <c r="D3" s="44"/>
      <c r="E3" s="44"/>
      <c r="F3" s="44"/>
      <c r="G3" s="44"/>
      <c r="H3" s="44"/>
      <c r="I3" s="44"/>
      <c r="J3" s="44"/>
      <c r="K3" s="72"/>
    </row>
    <row r="4" spans="2:12" ht="14.25" customHeight="1" x14ac:dyDescent="0.2">
      <c r="B4" s="83" t="s">
        <v>65</v>
      </c>
      <c r="C4" s="84"/>
      <c r="D4" s="84"/>
      <c r="E4" s="84"/>
      <c r="F4" s="84"/>
      <c r="G4" s="84"/>
      <c r="H4" s="84"/>
      <c r="I4" s="84"/>
      <c r="J4" s="85"/>
      <c r="K4" s="73"/>
    </row>
    <row r="5" spans="2:12" ht="20.25" customHeight="1" x14ac:dyDescent="0.2">
      <c r="B5" s="86" t="s">
        <v>66</v>
      </c>
      <c r="C5" s="87"/>
      <c r="D5" s="87"/>
      <c r="E5" s="87"/>
      <c r="F5" s="87"/>
      <c r="G5" s="87"/>
      <c r="H5" s="87"/>
      <c r="I5" s="87"/>
      <c r="J5" s="88"/>
      <c r="K5" s="74"/>
    </row>
    <row r="6" spans="2:12" x14ac:dyDescent="0.2"/>
    <row r="7" spans="2:12" x14ac:dyDescent="0.2">
      <c r="B7" s="45" t="s">
        <v>6</v>
      </c>
      <c r="C7" s="46"/>
      <c r="D7" s="46"/>
      <c r="E7" s="46"/>
      <c r="F7" s="46"/>
      <c r="G7" s="46"/>
      <c r="H7" s="46"/>
      <c r="I7" s="46"/>
      <c r="J7" s="47"/>
      <c r="K7" s="49"/>
    </row>
    <row r="8" spans="2:12" x14ac:dyDescent="0.2">
      <c r="B8" s="48" t="s">
        <v>37</v>
      </c>
      <c r="C8" s="102">
        <v>2023</v>
      </c>
      <c r="D8" s="82"/>
      <c r="E8" s="49"/>
      <c r="F8" s="49"/>
      <c r="G8" s="49"/>
      <c r="H8" s="49"/>
      <c r="I8" s="49"/>
      <c r="J8" s="50"/>
      <c r="K8" s="49"/>
    </row>
    <row r="9" spans="2:12" x14ac:dyDescent="0.2">
      <c r="B9" s="51" t="s">
        <v>2</v>
      </c>
      <c r="C9" s="102">
        <v>6.5</v>
      </c>
      <c r="D9" s="82"/>
      <c r="E9" s="49"/>
      <c r="F9" s="49"/>
      <c r="G9" s="49"/>
      <c r="H9" s="49"/>
      <c r="I9" s="49"/>
      <c r="J9" s="50"/>
      <c r="K9" s="49"/>
      <c r="L9" s="52" t="s">
        <v>67</v>
      </c>
    </row>
    <row r="10" spans="2:12" x14ac:dyDescent="0.2">
      <c r="B10" s="51" t="s">
        <v>26</v>
      </c>
      <c r="C10" s="49"/>
      <c r="D10" s="49"/>
      <c r="E10" s="49"/>
      <c r="F10" s="53" t="s">
        <v>27</v>
      </c>
      <c r="G10" s="53" t="s">
        <v>28</v>
      </c>
      <c r="H10" s="53" t="s">
        <v>29</v>
      </c>
      <c r="I10" s="53" t="s">
        <v>30</v>
      </c>
      <c r="J10" s="53" t="s">
        <v>31</v>
      </c>
      <c r="K10" s="70"/>
    </row>
    <row r="11" spans="2:12" x14ac:dyDescent="0.2">
      <c r="B11" s="51" t="s">
        <v>7</v>
      </c>
      <c r="C11" s="49"/>
      <c r="D11" s="54">
        <f>SUM(F11:J11)</f>
        <v>5</v>
      </c>
      <c r="E11" s="49"/>
      <c r="F11" s="30">
        <v>1</v>
      </c>
      <c r="G11" s="30">
        <v>1</v>
      </c>
      <c r="H11" s="30">
        <v>1</v>
      </c>
      <c r="I11" s="30">
        <v>1</v>
      </c>
      <c r="J11" s="30">
        <v>1</v>
      </c>
      <c r="K11" s="78"/>
      <c r="L11" s="52" t="s">
        <v>32</v>
      </c>
    </row>
    <row r="12" spans="2:12" x14ac:dyDescent="0.2">
      <c r="B12" s="51" t="s">
        <v>10</v>
      </c>
      <c r="C12" s="81">
        <v>1</v>
      </c>
      <c r="D12" s="82"/>
      <c r="E12" s="49"/>
      <c r="F12" s="49"/>
      <c r="G12" s="49"/>
      <c r="H12" s="49"/>
      <c r="I12" s="49"/>
      <c r="J12" s="50"/>
      <c r="K12" s="49"/>
    </row>
    <row r="13" spans="2:12" x14ac:dyDescent="0.2">
      <c r="B13" s="51" t="s">
        <v>82</v>
      </c>
      <c r="C13" s="110">
        <v>3500</v>
      </c>
      <c r="D13" s="82"/>
      <c r="E13" s="49"/>
      <c r="F13" s="49"/>
      <c r="G13" s="49"/>
      <c r="H13" s="49"/>
      <c r="I13" s="49"/>
      <c r="J13" s="50"/>
      <c r="K13" s="49"/>
      <c r="L13" s="52" t="s">
        <v>75</v>
      </c>
    </row>
    <row r="14" spans="2:12" x14ac:dyDescent="0.2">
      <c r="B14" s="51" t="s">
        <v>45</v>
      </c>
      <c r="C14" s="103">
        <v>0.37069999999999997</v>
      </c>
      <c r="D14" s="104"/>
      <c r="E14" s="49"/>
      <c r="F14" s="49"/>
      <c r="G14" s="49"/>
      <c r="H14" s="49"/>
      <c r="I14" s="49"/>
      <c r="J14" s="50"/>
      <c r="K14" s="49"/>
      <c r="L14" s="52" t="s">
        <v>68</v>
      </c>
    </row>
    <row r="15" spans="2:12" x14ac:dyDescent="0.2">
      <c r="B15" s="51" t="s">
        <v>11</v>
      </c>
      <c r="C15" s="111" t="s">
        <v>13</v>
      </c>
      <c r="D15" s="82"/>
      <c r="E15" s="49"/>
      <c r="F15" s="49"/>
      <c r="G15" s="49"/>
      <c r="H15" s="49"/>
      <c r="I15" s="49"/>
      <c r="J15" s="50"/>
      <c r="K15" s="49"/>
      <c r="L15" s="52" t="s">
        <v>74</v>
      </c>
    </row>
    <row r="16" spans="2:12" x14ac:dyDescent="0.2">
      <c r="B16" s="55" t="s">
        <v>9</v>
      </c>
      <c r="C16" s="105" t="s">
        <v>33</v>
      </c>
      <c r="D16" s="106"/>
      <c r="E16" s="56"/>
      <c r="F16" s="56"/>
      <c r="G16" s="56"/>
      <c r="H16" s="56"/>
      <c r="I16" s="56"/>
      <c r="J16" s="57"/>
      <c r="K16" s="56"/>
      <c r="L16" s="52" t="s">
        <v>69</v>
      </c>
    </row>
    <row r="17" spans="2:12" x14ac:dyDescent="0.2">
      <c r="B17" s="55" t="s">
        <v>80</v>
      </c>
      <c r="C17" s="105" t="s">
        <v>47</v>
      </c>
      <c r="D17" s="106"/>
      <c r="E17" s="56"/>
      <c r="F17" s="56"/>
      <c r="G17" s="56"/>
      <c r="H17" s="56"/>
      <c r="I17" s="56"/>
      <c r="J17" s="57"/>
      <c r="K17" s="56"/>
      <c r="L17" s="58"/>
    </row>
    <row r="18" spans="2:12" x14ac:dyDescent="0.2">
      <c r="B18" s="51" t="s">
        <v>8</v>
      </c>
      <c r="C18" s="110">
        <v>0</v>
      </c>
      <c r="D18" s="82"/>
      <c r="E18" s="49"/>
      <c r="F18" s="49"/>
      <c r="G18" s="49"/>
      <c r="H18" s="49"/>
      <c r="I18" s="49"/>
      <c r="J18" s="50"/>
      <c r="K18" s="49"/>
      <c r="L18" s="52" t="s">
        <v>70</v>
      </c>
    </row>
    <row r="19" spans="2:12" x14ac:dyDescent="0.2">
      <c r="B19" s="51"/>
      <c r="C19" s="49"/>
      <c r="D19" s="49"/>
      <c r="E19" s="49"/>
      <c r="F19" s="49"/>
      <c r="G19" s="49"/>
      <c r="H19" s="49"/>
      <c r="I19" s="49"/>
      <c r="J19" s="50"/>
      <c r="K19" s="49"/>
    </row>
    <row r="20" spans="2:12" x14ac:dyDescent="0.2">
      <c r="B20" s="107" t="s">
        <v>57</v>
      </c>
      <c r="C20" s="108"/>
      <c r="D20" s="108"/>
      <c r="E20" s="108"/>
      <c r="F20" s="108"/>
      <c r="G20" s="108"/>
      <c r="H20" s="108"/>
      <c r="I20" s="108"/>
      <c r="J20" s="109"/>
      <c r="K20" s="75"/>
    </row>
    <row r="21" spans="2:12" x14ac:dyDescent="0.2"/>
    <row r="22" spans="2:12" x14ac:dyDescent="0.2">
      <c r="B22" s="45" t="s">
        <v>16</v>
      </c>
      <c r="C22" s="46"/>
      <c r="D22" s="46"/>
      <c r="E22" s="46"/>
      <c r="F22" s="46"/>
      <c r="G22" s="46"/>
      <c r="H22" s="46"/>
      <c r="I22" s="46"/>
      <c r="J22" s="47"/>
      <c r="K22" s="49"/>
    </row>
    <row r="23" spans="2:12" x14ac:dyDescent="0.2">
      <c r="B23" s="48"/>
      <c r="C23" s="49"/>
      <c r="D23" s="69">
        <f>IF(C15="PO",Blad2!E50,IF(C15="VO",Blad2!E52,0))</f>
        <v>0</v>
      </c>
      <c r="E23" s="49"/>
      <c r="F23" s="49"/>
      <c r="G23" s="49"/>
      <c r="H23" s="49"/>
      <c r="I23" s="49"/>
      <c r="J23" s="50"/>
      <c r="K23" s="49"/>
    </row>
    <row r="24" spans="2:12" x14ac:dyDescent="0.2">
      <c r="B24" s="48" t="s">
        <v>53</v>
      </c>
      <c r="C24" s="49"/>
      <c r="D24" s="59">
        <f>IF(C16="OOP zonder lestaken",D23*11,D23*10)</f>
        <v>0</v>
      </c>
      <c r="E24" s="49"/>
      <c r="F24" s="49"/>
      <c r="G24" s="49"/>
      <c r="H24" s="49"/>
      <c r="I24" s="49"/>
      <c r="J24" s="50"/>
      <c r="K24" s="49"/>
    </row>
    <row r="25" spans="2:12" x14ac:dyDescent="0.2">
      <c r="B25" s="51"/>
      <c r="C25" s="49"/>
      <c r="D25" s="49"/>
      <c r="E25" s="49"/>
      <c r="F25" s="49"/>
      <c r="G25" s="49"/>
      <c r="H25" s="49"/>
      <c r="I25" s="49"/>
      <c r="J25" s="50"/>
      <c r="K25" s="49"/>
    </row>
    <row r="26" spans="2:12" x14ac:dyDescent="0.2">
      <c r="B26" s="51" t="s">
        <v>3</v>
      </c>
      <c r="C26" s="49"/>
      <c r="D26" s="59">
        <f>IF(D11&gt;0,C9*2*Blad2!D28/Blad2!D30*214*0.21,0)</f>
        <v>584.22</v>
      </c>
      <c r="E26" s="49"/>
      <c r="F26" s="49"/>
      <c r="G26" s="49"/>
      <c r="H26" s="49"/>
      <c r="I26" s="49"/>
      <c r="J26" s="50"/>
      <c r="K26" s="49"/>
    </row>
    <row r="27" spans="2:12" x14ac:dyDescent="0.2">
      <c r="B27" s="48" t="s">
        <v>55</v>
      </c>
      <c r="C27" s="49"/>
      <c r="D27" s="59">
        <f>IF(C15="PO",Blad2!I50,IF(C15="VO",Blad2!I52,0))</f>
        <v>3498.6000000000004</v>
      </c>
      <c r="E27" s="49"/>
      <c r="F27" s="49"/>
      <c r="G27" s="49"/>
      <c r="H27" s="49"/>
      <c r="I27" s="49"/>
      <c r="J27" s="50"/>
      <c r="K27" s="49"/>
      <c r="L27" s="52" t="s">
        <v>71</v>
      </c>
    </row>
    <row r="28" spans="2:12" x14ac:dyDescent="0.2">
      <c r="B28" s="51"/>
      <c r="C28" s="49"/>
      <c r="D28" s="49"/>
      <c r="E28" s="49"/>
      <c r="F28" s="49"/>
      <c r="G28" s="49"/>
      <c r="H28" s="49"/>
      <c r="I28" s="49"/>
      <c r="J28" s="50"/>
      <c r="K28" s="49"/>
    </row>
    <row r="29" spans="2:12" x14ac:dyDescent="0.2">
      <c r="B29" s="51" t="s">
        <v>4</v>
      </c>
      <c r="C29" s="49"/>
      <c r="D29" s="59">
        <f>IF(D26-D24-(C18/0.28*0.09)&gt;D27,D27,D26-D24-(C18/0.28*0.09))</f>
        <v>584.22</v>
      </c>
      <c r="E29" s="49"/>
      <c r="F29" s="49"/>
      <c r="G29" s="49"/>
      <c r="H29" s="49"/>
      <c r="I29" s="49"/>
      <c r="J29" s="50"/>
      <c r="K29" s="49"/>
      <c r="L29" s="52" t="s">
        <v>72</v>
      </c>
    </row>
    <row r="30" spans="2:12" x14ac:dyDescent="0.2">
      <c r="B30" s="51"/>
      <c r="C30" s="49"/>
      <c r="D30" s="49"/>
      <c r="E30" s="49"/>
      <c r="F30" s="49"/>
      <c r="G30" s="49"/>
      <c r="H30" s="49"/>
      <c r="I30" s="49"/>
      <c r="J30" s="50"/>
      <c r="K30" s="49"/>
    </row>
    <row r="31" spans="2:12" x14ac:dyDescent="0.2">
      <c r="B31" s="51" t="s">
        <v>5</v>
      </c>
      <c r="C31" s="49"/>
      <c r="D31" s="59">
        <f>IF(D29&gt;0,D29*C14,0)</f>
        <v>216.57035400000001</v>
      </c>
      <c r="E31" s="49"/>
      <c r="F31" s="49"/>
      <c r="G31" s="49"/>
      <c r="H31" s="49"/>
      <c r="I31" s="49"/>
      <c r="J31" s="50"/>
      <c r="K31" s="49"/>
      <c r="L31" s="52" t="s">
        <v>73</v>
      </c>
    </row>
    <row r="32" spans="2:12" x14ac:dyDescent="0.2">
      <c r="B32" s="60"/>
      <c r="C32" s="61"/>
      <c r="D32" s="62"/>
      <c r="E32" s="61"/>
      <c r="F32" s="61"/>
      <c r="G32" s="61"/>
      <c r="H32" s="61"/>
      <c r="I32" s="61"/>
      <c r="J32" s="63"/>
      <c r="K32" s="49"/>
    </row>
    <row r="33" spans="2:17" x14ac:dyDescent="0.2">
      <c r="M33" s="16"/>
      <c r="N33" s="16"/>
      <c r="O33" s="16"/>
      <c r="P33" s="16"/>
      <c r="Q33" s="16"/>
    </row>
    <row r="34" spans="2:17" x14ac:dyDescent="0.2">
      <c r="B34" s="45" t="s">
        <v>58</v>
      </c>
      <c r="C34" s="46"/>
      <c r="D34" s="64"/>
      <c r="E34" s="46"/>
      <c r="F34" s="46"/>
      <c r="G34" s="46"/>
      <c r="H34" s="46"/>
      <c r="I34" s="46"/>
      <c r="J34" s="47"/>
      <c r="K34" s="49"/>
    </row>
    <row r="35" spans="2:17" x14ac:dyDescent="0.2">
      <c r="B35" s="51"/>
      <c r="C35" s="49"/>
      <c r="D35" s="49"/>
      <c r="E35" s="49"/>
      <c r="F35" s="49"/>
      <c r="G35" s="49"/>
      <c r="H35" s="49"/>
      <c r="I35" s="49"/>
      <c r="J35" s="50"/>
      <c r="K35" s="49"/>
    </row>
    <row r="36" spans="2:17" ht="39" customHeight="1" x14ac:dyDescent="0.2">
      <c r="B36" s="89" t="s">
        <v>62</v>
      </c>
      <c r="C36" s="98"/>
      <c r="D36" s="98"/>
      <c r="E36" s="98"/>
      <c r="F36" s="98"/>
      <c r="G36" s="98"/>
      <c r="H36" s="98"/>
      <c r="I36" s="98"/>
      <c r="J36" s="96"/>
      <c r="K36" s="76"/>
    </row>
    <row r="37" spans="2:17" x14ac:dyDescent="0.2">
      <c r="B37" s="51"/>
      <c r="C37" s="49"/>
      <c r="D37" s="49"/>
      <c r="E37" s="49"/>
      <c r="F37" s="49"/>
      <c r="G37" s="49"/>
      <c r="H37" s="49"/>
      <c r="I37" s="49"/>
      <c r="J37" s="50"/>
      <c r="K37" s="49"/>
    </row>
    <row r="38" spans="2:17" ht="27" customHeight="1" x14ac:dyDescent="0.2">
      <c r="B38" s="99" t="s">
        <v>63</v>
      </c>
      <c r="C38" s="100"/>
      <c r="D38" s="100"/>
      <c r="E38" s="100"/>
      <c r="F38" s="100"/>
      <c r="G38" s="100"/>
      <c r="H38" s="100"/>
      <c r="I38" s="100"/>
      <c r="J38" s="101"/>
      <c r="K38" s="71"/>
    </row>
    <row r="39" spans="2:17" x14ac:dyDescent="0.2">
      <c r="B39" s="51"/>
      <c r="C39" s="49"/>
      <c r="D39" s="49"/>
      <c r="E39" s="49"/>
      <c r="F39" s="49"/>
      <c r="G39" s="49"/>
      <c r="H39" s="49"/>
      <c r="I39" s="49"/>
      <c r="J39" s="50"/>
      <c r="K39" s="49"/>
    </row>
    <row r="40" spans="2:17" ht="25.5" customHeight="1" x14ac:dyDescent="0.2">
      <c r="B40" s="89" t="s">
        <v>59</v>
      </c>
      <c r="C40" s="95"/>
      <c r="D40" s="95"/>
      <c r="E40" s="95"/>
      <c r="F40" s="95"/>
      <c r="G40" s="95"/>
      <c r="H40" s="95"/>
      <c r="I40" s="95"/>
      <c r="J40" s="96"/>
      <c r="K40" s="76"/>
    </row>
    <row r="41" spans="2:17" x14ac:dyDescent="0.2">
      <c r="B41" s="51"/>
      <c r="C41" s="49"/>
      <c r="D41" s="49"/>
      <c r="E41" s="49"/>
      <c r="F41" s="49"/>
      <c r="G41" s="49"/>
      <c r="H41" s="49"/>
      <c r="I41" s="49"/>
      <c r="J41" s="50"/>
      <c r="K41" s="49"/>
    </row>
    <row r="42" spans="2:17" ht="27" customHeight="1" x14ac:dyDescent="0.2">
      <c r="B42" s="89" t="s">
        <v>60</v>
      </c>
      <c r="C42" s="95"/>
      <c r="D42" s="95"/>
      <c r="E42" s="95"/>
      <c r="F42" s="95"/>
      <c r="G42" s="95"/>
      <c r="H42" s="95"/>
      <c r="I42" s="95"/>
      <c r="J42" s="96"/>
      <c r="K42" s="76"/>
    </row>
    <row r="43" spans="2:17" x14ac:dyDescent="0.2">
      <c r="B43" s="51"/>
      <c r="C43" s="49"/>
      <c r="D43" s="49"/>
      <c r="E43" s="49"/>
      <c r="F43" s="49"/>
      <c r="G43" s="49"/>
      <c r="H43" s="49"/>
      <c r="I43" s="49"/>
      <c r="J43" s="50"/>
      <c r="K43" s="49"/>
    </row>
    <row r="44" spans="2:17" ht="39.75" customHeight="1" x14ac:dyDescent="0.2">
      <c r="B44" s="89" t="s">
        <v>61</v>
      </c>
      <c r="C44" s="97"/>
      <c r="D44" s="97"/>
      <c r="E44" s="97"/>
      <c r="F44" s="97"/>
      <c r="G44" s="97"/>
      <c r="H44" s="97"/>
      <c r="I44" s="97"/>
      <c r="J44" s="91"/>
      <c r="K44" s="77"/>
    </row>
    <row r="45" spans="2:17" ht="12.75" customHeight="1" x14ac:dyDescent="0.2">
      <c r="B45" s="65"/>
      <c r="C45" s="66"/>
      <c r="D45" s="66"/>
      <c r="E45" s="66"/>
      <c r="F45" s="66"/>
      <c r="G45" s="66"/>
      <c r="H45" s="66"/>
      <c r="I45" s="66"/>
      <c r="J45" s="67"/>
      <c r="K45" s="77"/>
    </row>
    <row r="46" spans="2:17" ht="24.75" customHeight="1" x14ac:dyDescent="0.2">
      <c r="B46" s="89" t="s">
        <v>78</v>
      </c>
      <c r="C46" s="90"/>
      <c r="D46" s="90"/>
      <c r="E46" s="90"/>
      <c r="F46" s="90"/>
      <c r="G46" s="90"/>
      <c r="H46" s="90"/>
      <c r="I46" s="90"/>
      <c r="J46" s="91"/>
      <c r="K46" s="77"/>
    </row>
    <row r="47" spans="2:17" x14ac:dyDescent="0.2">
      <c r="B47" s="68"/>
      <c r="C47" s="61"/>
      <c r="D47" s="61"/>
      <c r="E47" s="61"/>
      <c r="F47" s="61"/>
      <c r="G47" s="61"/>
      <c r="H47" s="61"/>
      <c r="I47" s="61"/>
      <c r="J47" s="63"/>
      <c r="K47" s="49"/>
    </row>
    <row r="48" spans="2:17" x14ac:dyDescent="0.2">
      <c r="B48" s="79" t="s">
        <v>77</v>
      </c>
    </row>
    <row r="49" hidden="1" x14ac:dyDescent="0.2"/>
    <row r="50" x14ac:dyDescent="0.2"/>
  </sheetData>
  <sheetProtection password="E784" sheet="1" selectLockedCells="1"/>
  <mergeCells count="19">
    <mergeCell ref="C18:D18"/>
    <mergeCell ref="C15:D15"/>
    <mergeCell ref="C13:D13"/>
    <mergeCell ref="C12:D12"/>
    <mergeCell ref="B4:J4"/>
    <mergeCell ref="B5:J5"/>
    <mergeCell ref="B46:J46"/>
    <mergeCell ref="B2:J2"/>
    <mergeCell ref="B42:J42"/>
    <mergeCell ref="B40:J40"/>
    <mergeCell ref="B44:J44"/>
    <mergeCell ref="B36:J36"/>
    <mergeCell ref="B38:J38"/>
    <mergeCell ref="C9:D9"/>
    <mergeCell ref="C8:D8"/>
    <mergeCell ref="C14:D14"/>
    <mergeCell ref="C17:D17"/>
    <mergeCell ref="C16:D16"/>
    <mergeCell ref="B20:J20"/>
  </mergeCells>
  <phoneticPr fontId="4" type="noConversion"/>
  <conditionalFormatting sqref="C16:C17">
    <cfRule type="expression" dxfId="3" priority="5" stopIfTrue="1">
      <formula>$C$15="PO"</formula>
    </cfRule>
    <cfRule type="expression" dxfId="2" priority="6" stopIfTrue="1">
      <formula>$C$15="VO"</formula>
    </cfRule>
  </conditionalFormatting>
  <conditionalFormatting sqref="B16:B17">
    <cfRule type="expression" dxfId="1" priority="7" stopIfTrue="1">
      <formula>$C$15="PO"</formula>
    </cfRule>
    <cfRule type="expression" dxfId="0" priority="8" stopIfTrue="1">
      <formula>$C$15="VO"</formula>
    </cfRule>
  </conditionalFormatting>
  <dataValidations count="7">
    <dataValidation type="list" allowBlank="1" showInputMessage="1" showErrorMessage="1" sqref="C15">
      <formula1>CAO</formula1>
    </dataValidation>
    <dataValidation type="list" allowBlank="1" showInputMessage="1" showErrorMessage="1" sqref="C16">
      <formula1>functiecategorie</formula1>
    </dataValidation>
    <dataValidation type="whole" operator="lessThan" allowBlank="1" showInputMessage="1" showErrorMessage="1" sqref="F11:K11">
      <formula1>2</formula1>
    </dataValidation>
    <dataValidation type="whole" allowBlank="1" showInputMessage="1" showErrorMessage="1" sqref="C8">
      <formula1>2018</formula1>
      <formula2>2025</formula2>
    </dataValidation>
    <dataValidation type="list" operator="lessThan" allowBlank="1" showInputMessage="1" showErrorMessage="1" sqref="C17:D17">
      <formula1>functieschaal</formula1>
    </dataValidation>
    <dataValidation type="decimal" allowBlank="1" showInputMessage="1" showErrorMessage="1" errorTitle="kilometers" error="Waarde moet groter dan 0 zijn, maar niet groter dan 75" sqref="C9:D9">
      <formula1>0.0000001</formula1>
      <formula2>75</formula2>
    </dataValidation>
    <dataValidation type="list" allowBlank="1" showInputMessage="1" showErrorMessage="1" sqref="C14:D14">
      <formula1>Tarief_BT</formula1>
    </dataValidation>
  </dataValidations>
  <hyperlinks>
    <hyperlink ref="B5:J5" location="'Berekening fiscaal voordeel'!B39" display="Gelieve rekening te houden met de aandachtspunten."/>
  </hyperlinks>
  <pageMargins left="0.51181102362204722" right="0.11811023622047245" top="0.35433070866141736" bottom="0.35433070866141736" header="0.31496062992125984" footer="0.31496062992125984"/>
  <pageSetup paperSize="9" scale="73" orientation="landscape" horizontalDpi="4294967293" verticalDpi="429496729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C1:Q52"/>
  <sheetViews>
    <sheetView workbookViewId="0">
      <selection activeCell="H53" sqref="H53"/>
    </sheetView>
  </sheetViews>
  <sheetFormatPr defaultRowHeight="12.75" x14ac:dyDescent="0.2"/>
  <cols>
    <col min="3" max="3" width="15.5703125" style="1" customWidth="1"/>
    <col min="4" max="4" width="12" style="1" customWidth="1"/>
    <col min="5" max="6" width="9.140625" style="1"/>
    <col min="7" max="7" width="16.85546875" style="1" bestFit="1" customWidth="1"/>
    <col min="8" max="8" width="21.85546875" style="1" bestFit="1" customWidth="1"/>
    <col min="9" max="9" width="10.85546875" style="1" bestFit="1" customWidth="1"/>
    <col min="11" max="11" width="14.85546875" bestFit="1" customWidth="1"/>
    <col min="12" max="12" width="21.42578125" bestFit="1" customWidth="1"/>
    <col min="14" max="14" width="14.85546875" bestFit="1" customWidth="1"/>
  </cols>
  <sheetData>
    <row r="1" spans="3:17" x14ac:dyDescent="0.2">
      <c r="C1" s="1" t="s">
        <v>18</v>
      </c>
      <c r="K1" t="s">
        <v>24</v>
      </c>
    </row>
    <row r="2" spans="3:17" x14ac:dyDescent="0.2">
      <c r="M2" t="s">
        <v>21</v>
      </c>
      <c r="O2" t="s">
        <v>21</v>
      </c>
    </row>
    <row r="3" spans="3:17" x14ac:dyDescent="0.2">
      <c r="C3" s="2" t="s">
        <v>0</v>
      </c>
      <c r="D3" s="3" t="s">
        <v>1</v>
      </c>
      <c r="E3" s="4">
        <v>1</v>
      </c>
      <c r="F3" s="5">
        <v>2</v>
      </c>
      <c r="G3" s="5">
        <v>3</v>
      </c>
      <c r="H3" s="5">
        <v>4</v>
      </c>
      <c r="I3" s="6">
        <v>5</v>
      </c>
      <c r="K3" t="s">
        <v>13</v>
      </c>
      <c r="L3" t="s">
        <v>19</v>
      </c>
      <c r="M3">
        <v>8</v>
      </c>
      <c r="N3" t="s">
        <v>20</v>
      </c>
      <c r="O3">
        <v>25</v>
      </c>
      <c r="Q3" s="24">
        <v>0.12</v>
      </c>
    </row>
    <row r="4" spans="3:17" x14ac:dyDescent="0.2">
      <c r="C4" s="7">
        <v>0</v>
      </c>
      <c r="D4" s="8">
        <v>7</v>
      </c>
      <c r="E4" s="9">
        <v>0</v>
      </c>
      <c r="F4" s="9">
        <v>0</v>
      </c>
      <c r="G4" s="9">
        <v>0</v>
      </c>
      <c r="H4" s="9">
        <v>0</v>
      </c>
      <c r="I4" s="10">
        <v>0</v>
      </c>
      <c r="Q4" s="24"/>
    </row>
    <row r="5" spans="3:17" x14ac:dyDescent="0.2">
      <c r="C5" s="11">
        <v>7.1</v>
      </c>
      <c r="D5" s="8">
        <v>8.4</v>
      </c>
      <c r="E5" s="9">
        <v>1.0900000000000001</v>
      </c>
      <c r="F5" s="9">
        <v>2.1800000000000002</v>
      </c>
      <c r="G5" s="9">
        <v>3.28</v>
      </c>
      <c r="H5" s="9">
        <v>4.38</v>
      </c>
      <c r="I5" s="10">
        <v>5.47</v>
      </c>
      <c r="Q5" s="24"/>
    </row>
    <row r="6" spans="3:17" x14ac:dyDescent="0.2">
      <c r="C6" s="11">
        <v>8.5</v>
      </c>
      <c r="D6" s="8">
        <v>9.4</v>
      </c>
      <c r="E6" s="9">
        <v>2.19</v>
      </c>
      <c r="F6" s="9">
        <v>4.38</v>
      </c>
      <c r="G6" s="9">
        <v>6.58</v>
      </c>
      <c r="H6" s="9">
        <v>8.77</v>
      </c>
      <c r="I6" s="10">
        <v>10.96</v>
      </c>
    </row>
    <row r="7" spans="3:17" x14ac:dyDescent="0.2">
      <c r="C7" s="11">
        <v>9.5</v>
      </c>
      <c r="D7" s="8">
        <v>10.4</v>
      </c>
      <c r="E7" s="9">
        <v>3.29</v>
      </c>
      <c r="F7" s="9">
        <v>6.57</v>
      </c>
      <c r="G7" s="9">
        <v>9.86</v>
      </c>
      <c r="H7" s="9">
        <v>13.15</v>
      </c>
      <c r="I7" s="10">
        <v>16.43</v>
      </c>
      <c r="Q7" s="24"/>
    </row>
    <row r="8" spans="3:17" x14ac:dyDescent="0.2">
      <c r="C8" s="11">
        <v>10.5</v>
      </c>
      <c r="D8" s="8">
        <v>11.4</v>
      </c>
      <c r="E8" s="9">
        <v>4.38</v>
      </c>
      <c r="F8" s="9">
        <v>8.77</v>
      </c>
      <c r="G8" s="9">
        <v>13.15</v>
      </c>
      <c r="H8" s="9">
        <v>17.53</v>
      </c>
      <c r="I8" s="10">
        <v>21.92</v>
      </c>
    </row>
    <row r="9" spans="3:17" x14ac:dyDescent="0.2">
      <c r="C9" s="11">
        <v>11.5</v>
      </c>
      <c r="D9" s="8">
        <v>12.4</v>
      </c>
      <c r="E9" s="9">
        <v>5.48</v>
      </c>
      <c r="F9" s="9">
        <v>10.96</v>
      </c>
      <c r="G9" s="9">
        <v>16.440000000000001</v>
      </c>
      <c r="H9" s="9">
        <v>21.91</v>
      </c>
      <c r="I9" s="10">
        <v>27.39</v>
      </c>
      <c r="Q9" s="24"/>
    </row>
    <row r="10" spans="3:17" x14ac:dyDescent="0.2">
      <c r="C10" s="11">
        <v>12.5</v>
      </c>
      <c r="D10" s="8">
        <v>13.4</v>
      </c>
      <c r="E10" s="9">
        <v>6.58</v>
      </c>
      <c r="F10" s="9">
        <v>13.15</v>
      </c>
      <c r="G10" s="9">
        <v>19.73</v>
      </c>
      <c r="H10" s="9">
        <v>26.3</v>
      </c>
      <c r="I10" s="10">
        <v>32.880000000000003</v>
      </c>
    </row>
    <row r="11" spans="3:17" x14ac:dyDescent="0.2">
      <c r="C11" s="11">
        <v>13.5</v>
      </c>
      <c r="D11" s="8">
        <v>14.4</v>
      </c>
      <c r="E11" s="9">
        <v>7.67</v>
      </c>
      <c r="F11" s="9">
        <v>15.34</v>
      </c>
      <c r="G11" s="9">
        <v>23.009999999999998</v>
      </c>
      <c r="H11" s="9">
        <v>30.68</v>
      </c>
      <c r="I11" s="10">
        <v>38.35</v>
      </c>
    </row>
    <row r="12" spans="3:17" x14ac:dyDescent="0.2">
      <c r="C12" s="11">
        <v>14.5</v>
      </c>
      <c r="D12" s="8">
        <v>15.4</v>
      </c>
      <c r="E12" s="9">
        <v>8.77</v>
      </c>
      <c r="F12" s="9">
        <v>17.53</v>
      </c>
      <c r="G12" s="9">
        <v>26.3</v>
      </c>
      <c r="H12" s="9">
        <v>35.06</v>
      </c>
      <c r="I12" s="10">
        <v>43.83</v>
      </c>
    </row>
    <row r="13" spans="3:17" x14ac:dyDescent="0.2">
      <c r="C13" s="11">
        <v>15.5</v>
      </c>
      <c r="D13" s="8">
        <v>16.399999999999999</v>
      </c>
      <c r="E13" s="9">
        <v>9.86</v>
      </c>
      <c r="F13" s="9">
        <v>19.72</v>
      </c>
      <c r="G13" s="9">
        <v>29.59</v>
      </c>
      <c r="H13" s="9">
        <v>39.450000000000003</v>
      </c>
      <c r="I13" s="10">
        <v>49.31</v>
      </c>
    </row>
    <row r="14" spans="3:17" x14ac:dyDescent="0.2">
      <c r="C14" s="11">
        <v>16.5</v>
      </c>
      <c r="D14" s="8">
        <v>17.399999999999999</v>
      </c>
      <c r="E14" s="9">
        <v>10.96</v>
      </c>
      <c r="F14" s="9">
        <v>21.91</v>
      </c>
      <c r="G14" s="9">
        <v>32.869999999999997</v>
      </c>
      <c r="H14" s="9">
        <v>43.83</v>
      </c>
      <c r="I14" s="10">
        <v>54.78</v>
      </c>
    </row>
    <row r="15" spans="3:17" x14ac:dyDescent="0.2">
      <c r="C15" s="11">
        <v>17.5</v>
      </c>
      <c r="D15" s="8">
        <v>18.399999999999999</v>
      </c>
      <c r="E15" s="9">
        <v>12.05</v>
      </c>
      <c r="F15" s="9">
        <v>24.11</v>
      </c>
      <c r="G15" s="9">
        <v>36.159999999999997</v>
      </c>
      <c r="H15" s="9">
        <v>48.22</v>
      </c>
      <c r="I15" s="10">
        <v>60.27</v>
      </c>
    </row>
    <row r="16" spans="3:17" x14ac:dyDescent="0.2">
      <c r="C16" s="11">
        <v>18.5</v>
      </c>
      <c r="D16" s="8">
        <v>19.399999999999999</v>
      </c>
      <c r="E16" s="9">
        <v>13.15</v>
      </c>
      <c r="F16" s="9">
        <v>26.3</v>
      </c>
      <c r="G16" s="9">
        <v>39.450000000000003</v>
      </c>
      <c r="H16" s="9">
        <v>52.59</v>
      </c>
      <c r="I16" s="10">
        <v>65.739999999999995</v>
      </c>
    </row>
    <row r="17" spans="3:15" x14ac:dyDescent="0.2">
      <c r="C17" s="11">
        <v>19.5</v>
      </c>
      <c r="D17" s="8">
        <v>20.399999999999999</v>
      </c>
      <c r="E17" s="9">
        <v>14.25</v>
      </c>
      <c r="F17" s="9">
        <v>28.49</v>
      </c>
      <c r="G17" s="9">
        <v>42.74</v>
      </c>
      <c r="H17" s="9">
        <v>56.98</v>
      </c>
      <c r="I17" s="10">
        <v>71.23</v>
      </c>
    </row>
    <row r="18" spans="3:15" x14ac:dyDescent="0.2">
      <c r="C18" s="11">
        <v>20.5</v>
      </c>
      <c r="D18" s="8">
        <v>21.4</v>
      </c>
      <c r="E18" s="9">
        <v>15.34</v>
      </c>
      <c r="F18" s="9">
        <v>30.68</v>
      </c>
      <c r="G18" s="9">
        <v>46.019999999999996</v>
      </c>
      <c r="H18" s="9">
        <v>61.36</v>
      </c>
      <c r="I18" s="10">
        <v>76.7</v>
      </c>
    </row>
    <row r="19" spans="3:15" x14ac:dyDescent="0.2">
      <c r="C19" s="12">
        <v>21.5</v>
      </c>
      <c r="D19" s="13"/>
      <c r="E19" s="14">
        <v>15.76</v>
      </c>
      <c r="F19" s="14">
        <v>31.52</v>
      </c>
      <c r="G19" s="14">
        <v>47.28</v>
      </c>
      <c r="H19" s="14">
        <v>63.04</v>
      </c>
      <c r="I19" s="15">
        <v>78.8</v>
      </c>
    </row>
    <row r="21" spans="3:15" x14ac:dyDescent="0.2">
      <c r="C21" s="32" t="s">
        <v>38</v>
      </c>
      <c r="D21" s="33">
        <f>DATE('Berekening fiscaal voordeel'!C8,1,1)</f>
        <v>44927</v>
      </c>
      <c r="E21" s="17"/>
      <c r="F21" s="17"/>
      <c r="G21" s="17"/>
      <c r="H21" s="17"/>
      <c r="I21" s="17"/>
      <c r="K21" s="28" t="s">
        <v>56</v>
      </c>
      <c r="L21" s="23">
        <v>8.6099999999999996E-2</v>
      </c>
    </row>
    <row r="22" spans="3:15" x14ac:dyDescent="0.2">
      <c r="C22" s="32" t="s">
        <v>39</v>
      </c>
      <c r="D22" s="33">
        <f>DATE('Berekening fiscaal voordeel'!C8,12,31)</f>
        <v>45291</v>
      </c>
      <c r="E22" s="17"/>
      <c r="F22" s="17"/>
      <c r="G22" s="17"/>
      <c r="H22" s="17"/>
      <c r="I22" s="17"/>
      <c r="L22" s="23">
        <v>0.25459999999999999</v>
      </c>
    </row>
    <row r="23" spans="3:15" x14ac:dyDescent="0.2">
      <c r="C23" s="32" t="s">
        <v>40</v>
      </c>
      <c r="D23" s="34">
        <f>IF('Berekening fiscaal voordeel'!F11=1,INT((D22-D21+WEEKDAY(D21-2))/7),0)</f>
        <v>52</v>
      </c>
      <c r="E23" s="17"/>
      <c r="F23" s="17"/>
      <c r="G23" s="17"/>
      <c r="H23" s="17"/>
      <c r="I23" s="17"/>
      <c r="L23" s="23">
        <v>0.34460000000000002</v>
      </c>
    </row>
    <row r="24" spans="3:15" x14ac:dyDescent="0.2">
      <c r="C24" s="32" t="s">
        <v>41</v>
      </c>
      <c r="D24" s="34">
        <f>IF('Berekening fiscaal voordeel'!G11=1,INT((D22-D21+WEEKDAY(D21-3))/7),0)</f>
        <v>52</v>
      </c>
      <c r="E24" s="9"/>
      <c r="K24" s="1"/>
      <c r="L24" s="23">
        <v>0.37069999999999997</v>
      </c>
      <c r="N24" s="1"/>
      <c r="O24" s="19"/>
    </row>
    <row r="25" spans="3:15" x14ac:dyDescent="0.2">
      <c r="C25" s="32" t="s">
        <v>42</v>
      </c>
      <c r="D25" s="34">
        <f>IF('Berekening fiscaal voordeel'!H11=1,INT((D22-D21+WEEKDAY(D21-4))/7),0)</f>
        <v>52</v>
      </c>
      <c r="E25" s="9"/>
      <c r="K25" s="17"/>
      <c r="L25" s="23">
        <v>0.4047</v>
      </c>
      <c r="N25" s="17"/>
      <c r="O25" s="19"/>
    </row>
    <row r="26" spans="3:15" x14ac:dyDescent="0.2">
      <c r="C26" s="32" t="s">
        <v>43</v>
      </c>
      <c r="D26" s="34">
        <f>IF('Berekening fiscaal voordeel'!I11=1,INT((D22-D21+WEEKDAY(D21-5))/7),0)</f>
        <v>52</v>
      </c>
      <c r="E26" s="9"/>
      <c r="F26" s="80"/>
      <c r="G26" s="19"/>
      <c r="H26" s="19"/>
      <c r="I26" s="21"/>
      <c r="K26" s="20"/>
      <c r="L26" s="23">
        <v>0.4894</v>
      </c>
      <c r="N26" s="20"/>
      <c r="O26" s="19"/>
    </row>
    <row r="27" spans="3:15" x14ac:dyDescent="0.2">
      <c r="C27" s="32" t="s">
        <v>44</v>
      </c>
      <c r="D27" s="34">
        <f>IF('Berekening fiscaal voordeel'!J11=1,INT((D22-D21+WEEKDAY(D21-6))/7),0)</f>
        <v>52</v>
      </c>
      <c r="F27" s="9"/>
      <c r="G27" s="19"/>
      <c r="H27" s="19"/>
      <c r="I27" s="21"/>
      <c r="K27" s="20"/>
      <c r="L27" s="23">
        <v>0.495</v>
      </c>
      <c r="N27" s="20"/>
      <c r="O27" s="22"/>
    </row>
    <row r="28" spans="3:15" x14ac:dyDescent="0.2">
      <c r="C28" s="20"/>
      <c r="D28" s="35">
        <f>SUM(D23:D27)</f>
        <v>260</v>
      </c>
      <c r="K28" s="20"/>
      <c r="L28" s="23">
        <v>0.55359999999999998</v>
      </c>
      <c r="N28" s="20"/>
      <c r="O28" s="22"/>
    </row>
    <row r="29" spans="3:15" x14ac:dyDescent="0.2">
      <c r="C29" s="20"/>
      <c r="D29" s="19"/>
      <c r="E29" s="19"/>
      <c r="F29" s="19"/>
      <c r="G29" s="19"/>
      <c r="H29" s="19"/>
      <c r="I29" s="19"/>
      <c r="K29" s="20"/>
      <c r="L29" s="19"/>
      <c r="N29" s="20"/>
      <c r="O29" s="22"/>
    </row>
    <row r="30" spans="3:15" x14ac:dyDescent="0.2">
      <c r="C30" s="40" t="s">
        <v>54</v>
      </c>
      <c r="D30" s="41">
        <f>NETWORKDAYS(D21,D22)</f>
        <v>260</v>
      </c>
      <c r="E30" s="19"/>
      <c r="F30" s="9"/>
      <c r="G30" s="9"/>
      <c r="H30" s="9"/>
      <c r="I30" s="9"/>
      <c r="L30" s="19"/>
    </row>
    <row r="31" spans="3:15" x14ac:dyDescent="0.2">
      <c r="C31" s="17"/>
      <c r="D31" s="19"/>
      <c r="E31" s="19"/>
      <c r="F31" s="9"/>
      <c r="G31" s="9"/>
      <c r="H31" s="9"/>
      <c r="I31" s="9"/>
      <c r="L31" s="22"/>
      <c r="O31" s="23"/>
    </row>
    <row r="32" spans="3:15" x14ac:dyDescent="0.2">
      <c r="H32" s="9"/>
      <c r="I32" s="9"/>
    </row>
    <row r="33" spans="3:13" x14ac:dyDescent="0.2">
      <c r="C33" s="17"/>
      <c r="D33" s="17"/>
      <c r="E33" s="9"/>
      <c r="F33" s="9"/>
      <c r="G33" s="9"/>
      <c r="H33" s="9"/>
      <c r="I33" s="9"/>
    </row>
    <row r="34" spans="3:13" x14ac:dyDescent="0.2">
      <c r="C34" s="17" t="s">
        <v>9</v>
      </c>
      <c r="D34" s="31" t="s">
        <v>33</v>
      </c>
      <c r="E34" s="9"/>
      <c r="F34" s="9"/>
      <c r="G34" s="9"/>
      <c r="H34" s="9" t="s">
        <v>17</v>
      </c>
      <c r="I34" s="9"/>
    </row>
    <row r="35" spans="3:13" x14ac:dyDescent="0.2">
      <c r="C35" s="17"/>
      <c r="D35" s="31" t="s">
        <v>34</v>
      </c>
      <c r="E35" s="9"/>
      <c r="F35" s="9"/>
      <c r="G35" s="9"/>
    </row>
    <row r="36" spans="3:13" x14ac:dyDescent="0.2">
      <c r="C36" s="17"/>
      <c r="D36" s="31" t="s">
        <v>35</v>
      </c>
      <c r="E36" s="9"/>
      <c r="F36" s="9"/>
      <c r="G36" s="9"/>
      <c r="H36" s="9" t="s">
        <v>12</v>
      </c>
      <c r="I36" s="9"/>
      <c r="J36" s="23">
        <v>8.3299999999999999E-2</v>
      </c>
      <c r="L36" t="s">
        <v>81</v>
      </c>
      <c r="M36">
        <v>1475</v>
      </c>
    </row>
    <row r="37" spans="3:13" x14ac:dyDescent="0.2">
      <c r="C37" s="17"/>
      <c r="D37" s="29" t="s">
        <v>36</v>
      </c>
      <c r="E37" s="9"/>
      <c r="F37" s="9"/>
      <c r="G37" s="9"/>
      <c r="H37" s="9" t="s">
        <v>25</v>
      </c>
      <c r="I37" s="9"/>
      <c r="J37" s="23">
        <v>8.3299999999999999E-2</v>
      </c>
      <c r="L37" t="s">
        <v>76</v>
      </c>
      <c r="M37">
        <v>275</v>
      </c>
    </row>
    <row r="38" spans="3:13" x14ac:dyDescent="0.2">
      <c r="C38" s="17"/>
      <c r="D38" s="17"/>
      <c r="E38" s="9"/>
      <c r="F38" s="9"/>
      <c r="G38" s="9"/>
      <c r="H38" s="9" t="s">
        <v>14</v>
      </c>
      <c r="I38" s="9"/>
      <c r="J38" s="23">
        <v>8.3000000000000004E-2</v>
      </c>
      <c r="L38" t="s">
        <v>19</v>
      </c>
      <c r="M38">
        <v>1110.22</v>
      </c>
    </row>
    <row r="39" spans="3:13" x14ac:dyDescent="0.2">
      <c r="C39" s="17" t="s">
        <v>11</v>
      </c>
      <c r="D39" s="17" t="s">
        <v>12</v>
      </c>
      <c r="E39" s="9"/>
      <c r="F39" s="9"/>
      <c r="G39" s="9"/>
      <c r="H39" s="9" t="s">
        <v>22</v>
      </c>
      <c r="I39" s="9"/>
      <c r="J39" s="23">
        <v>3.5000000000000003E-2</v>
      </c>
    </row>
    <row r="40" spans="3:13" x14ac:dyDescent="0.2">
      <c r="C40" s="17"/>
      <c r="D40" s="20" t="s">
        <v>13</v>
      </c>
      <c r="E40" s="9"/>
      <c r="F40" s="9"/>
      <c r="G40" s="9"/>
      <c r="H40" s="9" t="s">
        <v>15</v>
      </c>
      <c r="I40" s="9"/>
      <c r="J40" s="23">
        <v>6.7500000000000004E-2</v>
      </c>
      <c r="L40" t="s">
        <v>19</v>
      </c>
      <c r="M40">
        <v>979.36</v>
      </c>
    </row>
    <row r="41" spans="3:13" x14ac:dyDescent="0.2">
      <c r="D41" s="20"/>
      <c r="H41" s="27" t="s">
        <v>13</v>
      </c>
      <c r="J41" s="23">
        <v>8.3299999999999999E-2</v>
      </c>
    </row>
    <row r="42" spans="3:13" x14ac:dyDescent="0.2">
      <c r="C42" s="18" t="s">
        <v>46</v>
      </c>
      <c r="D42" s="36" t="s">
        <v>79</v>
      </c>
    </row>
    <row r="43" spans="3:13" x14ac:dyDescent="0.2">
      <c r="D43" s="36" t="s">
        <v>47</v>
      </c>
      <c r="H43" s="37" t="s">
        <v>48</v>
      </c>
      <c r="J43" s="28" t="s">
        <v>49</v>
      </c>
      <c r="K43">
        <f>IF(LEFT('Berekening fiscaal voordeel'!C16,3)="oop",10,0)</f>
        <v>0</v>
      </c>
    </row>
    <row r="44" spans="3:13" x14ac:dyDescent="0.2">
      <c r="J44" s="28" t="s">
        <v>50</v>
      </c>
      <c r="K44">
        <f>IF('Berekening fiscaal voordeel'!C17="1 t/m 8",1,0)</f>
        <v>0</v>
      </c>
    </row>
    <row r="45" spans="3:13" x14ac:dyDescent="0.2">
      <c r="K45">
        <f>K43+K44</f>
        <v>0</v>
      </c>
    </row>
    <row r="48" spans="3:13" x14ac:dyDescent="0.2">
      <c r="C48" s="1" t="s">
        <v>23</v>
      </c>
    </row>
    <row r="49" spans="3:15" x14ac:dyDescent="0.2">
      <c r="E49" s="1" t="s">
        <v>24</v>
      </c>
      <c r="G49" s="1" t="s">
        <v>51</v>
      </c>
      <c r="H49" s="1" t="s">
        <v>52</v>
      </c>
      <c r="L49">
        <v>0</v>
      </c>
      <c r="M49">
        <v>19645</v>
      </c>
      <c r="O49" s="26">
        <v>0.37</v>
      </c>
    </row>
    <row r="50" spans="3:15" x14ac:dyDescent="0.2">
      <c r="C50" s="1" t="s">
        <v>12</v>
      </c>
      <c r="E50" s="25">
        <f>IF(AND('Berekening fiscaal voordeel'!D11&gt;0,'Berekening fiscaal voordeel'!D11&lt;=5,'Berekening fiscaal voordeel'!C9&lt;=75),(VLOOKUP('Berekening fiscaal voordeel'!C9,Blad2!$C$3:$I$19,3,TRUE)*'Berekening fiscaal voordeel'!D11),0)</f>
        <v>0</v>
      </c>
      <c r="G50" s="25">
        <f>'Berekening fiscaal voordeel'!C13*'Berekening fiscaal voordeel'!C12*Blad2!J36*12</f>
        <v>3498.6000000000004</v>
      </c>
      <c r="H50" s="38">
        <f>IF(K45=11,M36*'Berekening fiscaal voordeel'!C12,IF(K45=12,M37*'Berekening fiscaal voordeel'!C12,IF(Blad2!K45=10,M35*'Berekening fiscaal voordeel'!C12,0)))</f>
        <v>0</v>
      </c>
      <c r="I50" s="39">
        <f>G50+H50</f>
        <v>3498.6000000000004</v>
      </c>
      <c r="L50">
        <v>19646</v>
      </c>
      <c r="M50">
        <v>55991</v>
      </c>
      <c r="O50" s="26">
        <v>0.42</v>
      </c>
    </row>
    <row r="51" spans="3:15" x14ac:dyDescent="0.2">
      <c r="E51" s="25"/>
      <c r="G51" s="25"/>
      <c r="L51">
        <v>55992</v>
      </c>
      <c r="O51" s="26">
        <v>0.52</v>
      </c>
    </row>
    <row r="52" spans="3:15" x14ac:dyDescent="0.2">
      <c r="C52" s="1" t="s">
        <v>13</v>
      </c>
      <c r="E52" s="25">
        <f>IF(AND('Berekening fiscaal voordeel'!D11&gt;0,'Berekening fiscaal voordeel'!D11&lt;=5,'Berekening fiscaal voordeel'!C9&gt;=5,'Berekening fiscaal voordeel'!C9&lt;=25,'Berekening fiscaal voordeel'!C9&gt;=8),'Berekening fiscaal voordeel'!C9*2*'Berekening fiscaal voordeel'!D11*13/3*Q3,IF(AND('Berekening fiscaal voordeel'!D11&gt;0,'Berekening fiscaal voordeel'!D11&lt;=5,'Berekening fiscaal voordeel'!C9&gt;=5,'Berekening fiscaal voordeel'!C9&gt;=25),25*2*'Berekening fiscaal voordeel'!D11*13/3*Q3,0))</f>
        <v>0</v>
      </c>
      <c r="G52" s="25">
        <f>'Berekening fiscaal voordeel'!C13*'Berekening fiscaal voordeel'!C12*Blad2!J41*12</f>
        <v>3498.6000000000004</v>
      </c>
      <c r="H52" s="38">
        <f>IF(K45&gt;10,M36*'Berekening fiscaal voordeel'!C12,IF(K45=10,M37*'Berekening fiscaal voordeel'!C12,0))</f>
        <v>0</v>
      </c>
      <c r="I52" s="39">
        <f>G52+H52</f>
        <v>3498.6000000000004</v>
      </c>
    </row>
  </sheetData>
  <sheetProtection password="E784" sheet="1" objects="1" scenarios="1"/>
  <sortState ref="L21:L28">
    <sortCondition ref="L7"/>
  </sortState>
  <phoneticPr fontId="4"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Berekening fiscaal voordeel</vt:lpstr>
      <vt:lpstr>Blad2</vt:lpstr>
      <vt:lpstr>'Berekening fiscaal voordeel'!Afdrukbereik</vt:lpstr>
      <vt:lpstr>CAO</vt:lpstr>
      <vt:lpstr>functiecategorie</vt:lpstr>
      <vt:lpstr>functieschaal</vt:lpstr>
      <vt:lpstr>Tarief_BT</vt:lpstr>
    </vt:vector>
  </TitlesOfParts>
  <Company>Dyade Zuid-West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erikhouke</dc:creator>
  <cp:lastModifiedBy>Peter de Vette</cp:lastModifiedBy>
  <cp:lastPrinted>2019-07-15T14:37:55Z</cp:lastPrinted>
  <dcterms:created xsi:type="dcterms:W3CDTF">2012-10-30T22:26:33Z</dcterms:created>
  <dcterms:modified xsi:type="dcterms:W3CDTF">2022-11-08T12:03:13Z</dcterms:modified>
</cp:coreProperties>
</file>