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CB\Afdelingen\Cb\StafPSA\Afdeling\Werkbestanden\vakantieuren\"/>
    </mc:Choice>
  </mc:AlternateContent>
  <bookViews>
    <workbookView xWindow="645" yWindow="-120" windowWidth="20730" windowHeight="11760"/>
  </bookViews>
  <sheets>
    <sheet name="toelichting" sheetId="2" r:id="rId1"/>
    <sheet name="berekening verlof uren" sheetId="1" r:id="rId2"/>
    <sheet name="berekening wtf" sheetId="3" r:id="rId3"/>
  </sheets>
  <definedNames>
    <definedName name="_xlnm.Print_Area" localSheetId="1">'berekening verlof uren'!$A$1:$G$73</definedName>
    <definedName name="_xlnm.Print_Area" localSheetId="0">toelichting!$A$1:$J$32</definedName>
  </definedNames>
  <calcPr calcId="162913"/>
</workbook>
</file>

<file path=xl/calcChain.xml><?xml version="1.0" encoding="utf-8"?>
<calcChain xmlns="http://schemas.openxmlformats.org/spreadsheetml/2006/main">
  <c r="B16" i="1" l="1"/>
  <c r="D31" i="1" l="1"/>
  <c r="I15" i="1" l="1"/>
  <c r="E18" i="1" s="1"/>
  <c r="I30" i="1" l="1"/>
  <c r="M38" i="1"/>
  <c r="I34" i="1" l="1"/>
  <c r="M35" i="1" l="1"/>
  <c r="M34" i="1" l="1"/>
  <c r="E3" i="3" l="1"/>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2" i="3"/>
  <c r="I35" i="1" l="1"/>
  <c r="G2" i="3" l="1"/>
  <c r="E22" i="1"/>
  <c r="G11" i="3" l="1"/>
  <c r="G9" i="3"/>
  <c r="G5" i="3"/>
  <c r="G13" i="3"/>
  <c r="G8" i="3"/>
  <c r="G4" i="3"/>
  <c r="G6" i="3"/>
  <c r="G12" i="3"/>
  <c r="G7" i="3"/>
  <c r="G3" i="3"/>
  <c r="G10" i="3"/>
  <c r="E41" i="1" l="1"/>
  <c r="D32" i="1"/>
  <c r="D33" i="1" s="1"/>
  <c r="M39" i="1" s="1"/>
  <c r="B32" i="1"/>
  <c r="F45" i="1"/>
  <c r="F46" i="1"/>
  <c r="F47" i="1"/>
  <c r="F48" i="1"/>
  <c r="F54" i="1"/>
  <c r="B3" i="1"/>
  <c r="F44" i="1"/>
  <c r="F67" i="1"/>
  <c r="F66" i="1"/>
  <c r="F65" i="1"/>
  <c r="F64" i="1"/>
  <c r="F63" i="1"/>
  <c r="F62" i="1"/>
  <c r="F61" i="1"/>
  <c r="F60" i="1"/>
  <c r="F59" i="1"/>
  <c r="F58" i="1"/>
  <c r="F57" i="1"/>
  <c r="F56" i="1"/>
  <c r="D68" i="1"/>
  <c r="D38" i="1" s="1"/>
  <c r="E68" i="1"/>
  <c r="E38" i="1" s="1"/>
  <c r="I38" i="1" l="1"/>
  <c r="I39" i="1" s="1"/>
  <c r="M40" i="1" l="1"/>
  <c r="D37" i="1" s="1"/>
  <c r="I40" i="1"/>
  <c r="D36" i="1" s="1"/>
  <c r="H3" i="3"/>
  <c r="H5" i="3"/>
  <c r="H4" i="3"/>
  <c r="H2" i="3"/>
  <c r="H6" i="3"/>
  <c r="M41" i="1" l="1"/>
  <c r="M42" i="1" s="1"/>
  <c r="E37" i="1" s="1"/>
  <c r="H7" i="3"/>
  <c r="I41" i="1"/>
  <c r="I42" i="1" s="1"/>
  <c r="E36" i="1" s="1"/>
  <c r="E39" i="1" l="1"/>
  <c r="D39" i="1"/>
  <c r="H8" i="3"/>
  <c r="H9" i="3" l="1"/>
  <c r="H10" i="3" l="1"/>
  <c r="H11" i="3" l="1"/>
  <c r="H13" i="3" l="1"/>
  <c r="H12" i="3"/>
  <c r="H15" i="3" l="1"/>
  <c r="F17" i="3" l="1"/>
  <c r="F16" i="3"/>
</calcChain>
</file>

<file path=xl/comments1.xml><?xml version="1.0" encoding="utf-8"?>
<comments xmlns="http://schemas.openxmlformats.org/spreadsheetml/2006/main">
  <authors>
    <author>Herman Jacobs</author>
  </authors>
  <commentList>
    <comment ref="D16" authorId="0" shapeId="0">
      <text>
        <r>
          <rPr>
            <b/>
            <sz val="9"/>
            <color indexed="81"/>
            <rFont val="Tahoma"/>
            <family val="2"/>
          </rPr>
          <t>In dat geval heb je recht op 8 uur verlof extra per jaar</t>
        </r>
        <r>
          <rPr>
            <sz val="9"/>
            <color indexed="81"/>
            <rFont val="Tahoma"/>
            <family val="2"/>
          </rPr>
          <t xml:space="preserve">
</t>
        </r>
      </text>
    </comment>
    <comment ref="D18" authorId="0" shapeId="0">
      <text>
        <r>
          <rPr>
            <b/>
            <sz val="9"/>
            <color indexed="81"/>
            <rFont val="Tahoma"/>
            <family val="2"/>
          </rPr>
          <t>Volgens de cao loopt de opbouw van het verlof van 1 oktober t/m 30 sep. Standaard geeft u hier 1-10 van het betreffende jaar op. U kunt tot uiterlijk 1 aug afwijken van deze  datum.</t>
        </r>
        <r>
          <rPr>
            <sz val="9"/>
            <color indexed="81"/>
            <rFont val="Tahoma"/>
            <family val="2"/>
          </rPr>
          <t xml:space="preserve">
</t>
        </r>
      </text>
    </comment>
    <comment ref="D54" authorId="0" shapeId="0">
      <text>
        <r>
          <rPr>
            <b/>
            <sz val="9"/>
            <color indexed="81"/>
            <rFont val="Tahoma"/>
            <family val="2"/>
          </rPr>
          <t>algemeen erkende feestdagen (bijvoorbeeld koningsdag) dienen als opgenomen verlof te worden geregistreerd indien dit valt op een dag dat volgens het rooster normaliter zou worden gewerkt</t>
        </r>
      </text>
    </comment>
  </commentList>
</comments>
</file>

<file path=xl/comments2.xml><?xml version="1.0" encoding="utf-8"?>
<comments xmlns="http://schemas.openxmlformats.org/spreadsheetml/2006/main">
  <authors>
    <author>Hylke den Oude</author>
  </authors>
  <commentList>
    <comment ref="B1" authorId="0" shapeId="0">
      <text>
        <r>
          <rPr>
            <b/>
            <sz val="9"/>
            <color indexed="81"/>
            <rFont val="Tahoma"/>
            <family val="2"/>
          </rPr>
          <t>Dyade:</t>
        </r>
        <r>
          <rPr>
            <sz val="9"/>
            <color indexed="81"/>
            <rFont val="Tahoma"/>
            <family val="2"/>
          </rPr>
          <t xml:space="preserve">
Indien de aanstelling over de maand heen gaat, geef dan als einddatum de laatste dag van de maand en vervolg de nieuwe maand op de volgende regel.</t>
        </r>
      </text>
    </comment>
  </commentList>
</comments>
</file>

<file path=xl/sharedStrings.xml><?xml version="1.0" encoding="utf-8"?>
<sst xmlns="http://schemas.openxmlformats.org/spreadsheetml/2006/main" count="87" uniqueCount="79">
  <si>
    <t>Werkgeversnummer</t>
  </si>
  <si>
    <t>Naam medewerker</t>
  </si>
  <si>
    <t>Ingang DV</t>
  </si>
  <si>
    <t>Einde DV t/m</t>
  </si>
  <si>
    <t>Werkgeversnaam</t>
  </si>
  <si>
    <t>Geboortedatum</t>
  </si>
  <si>
    <t>OOP zonder les gebonden taken</t>
  </si>
  <si>
    <t>ja</t>
  </si>
  <si>
    <t>nee</t>
  </si>
  <si>
    <t>Opbouw uren sinds</t>
  </si>
  <si>
    <t>Opgebouwde uren op basis wtf en DV</t>
  </si>
  <si>
    <t>Opbouw verlof vanaf</t>
  </si>
  <si>
    <t>totaal</t>
  </si>
  <si>
    <t>overig opgenomen verlof</t>
  </si>
  <si>
    <t>Jaarrecht verlof uren bij voltijdsdienstverband</t>
  </si>
  <si>
    <t>Totaal opgenomen uren verlof</t>
  </si>
  <si>
    <t>uren</t>
  </si>
  <si>
    <t>minuten</t>
  </si>
  <si>
    <t>maanden</t>
  </si>
  <si>
    <t>dagen</t>
  </si>
  <si>
    <t>Afrekening verlof uren Primair Onderwijs</t>
  </si>
  <si>
    <t>Toelichting afrekening verlofuren Primair Onderwijs</t>
  </si>
  <si>
    <t>Uitgangspunten</t>
  </si>
  <si>
    <t>Gelieve rekening te houden met de uitgangspunten in het tabblad toelichting</t>
  </si>
  <si>
    <t>aantal dagen in maand</t>
  </si>
  <si>
    <t>(zie toelichting punt 4)</t>
  </si>
  <si>
    <t>(zie toelichting punt 3)</t>
  </si>
  <si>
    <t xml:space="preserve">Opgenomen verlof </t>
  </si>
  <si>
    <t>Tweede Paasdag</t>
  </si>
  <si>
    <t>Hemelvaartsdag</t>
  </si>
  <si>
    <t>Tweede Pinksterdag</t>
  </si>
  <si>
    <t>Koningsdag</t>
  </si>
  <si>
    <t>5 mei, Nationale Feestdag</t>
  </si>
  <si>
    <t>Herfstvakantie</t>
  </si>
  <si>
    <t>Meivakantie</t>
  </si>
  <si>
    <t>Zomervakantie</t>
  </si>
  <si>
    <t>Kerstvakantie</t>
  </si>
  <si>
    <t>Voorjaarsvakantie</t>
  </si>
  <si>
    <t>Goede vrijdag</t>
  </si>
  <si>
    <t>Was er sprake van langdurige afwezigheid wegens ziekte ?</t>
  </si>
  <si>
    <t>begindatum</t>
  </si>
  <si>
    <t>wtf</t>
  </si>
  <si>
    <t>wtf maand berekend</t>
  </si>
  <si>
    <t>maand</t>
  </si>
  <si>
    <t>wtf aanstelling</t>
  </si>
  <si>
    <t>wtf voor hele periode</t>
  </si>
  <si>
    <t>1 De berekening vindt plaats over een periode van maximaal 12 maanden.</t>
  </si>
  <si>
    <t>(zie toelichting punt 2)</t>
  </si>
  <si>
    <t>einddatum t/m</t>
  </si>
  <si>
    <t>Afrekening verlof component 7720 (aantal uur)</t>
  </si>
  <si>
    <t>datum ingang</t>
  </si>
  <si>
    <t>einddatum</t>
  </si>
  <si>
    <t>normal verlof</t>
  </si>
  <si>
    <t>onbetaald verlof</t>
  </si>
  <si>
    <t>Korting onbetaald verlof</t>
  </si>
  <si>
    <t>Werktijdfactor</t>
  </si>
  <si>
    <t>Saldo verlofuren (incl niet gecompenseerde extra uren)</t>
  </si>
  <si>
    <t>(zie toelichting punt 5)</t>
  </si>
  <si>
    <t>(zie toelichting punt 6)</t>
  </si>
  <si>
    <t>(zie toelichting punt 7 en 8)</t>
  </si>
  <si>
    <t>(zie toelichting punt 9)</t>
  </si>
  <si>
    <t>Niet gecompenseerde extra gewerkte uren</t>
  </si>
  <si>
    <t>begin schooljaar</t>
  </si>
  <si>
    <t xml:space="preserve">Indien een dienstverband van een medewerker in het Primair Onderwijs wordt beeindigd dient berekend te worden of betrokkene nog recht heeft op uitbetaling van een restant aan verlofuren, of dat juist teveel verlof is genoten en betrokkene het teveel genoten verlof dient terug te betalen aan u. 
Met dit spreadsheet kunt u op eenvoudige wijze berekenen of bij uw medewerker nog een afrekening dient plaats te vinden. Het ingevulde spreadsheet dient u als bijlage in te sturen bij de ontslagmutatie die u via HRSelf Service indient. </t>
  </si>
  <si>
    <t>2 Indien een medewerker meerdere aanstellingen in de periode van 12 maanden heeft gehad (bijvoorbeeld als gevolg van een wijziging in de werktijdfactor) kunt u een totaal voor de periode berekenen door deze aanstellingen op te nemen in het tabblad "berekening wtf".
Om tot een correcte berekening te komen moet u de periodes die over de maand heen gaan per maand opgeven.</t>
  </si>
  <si>
    <t>3 Tijdens onbetaald verlof vindt geen opbouw van verlofrecht plaats, voor het deel dat er verlof wordt genoten.</t>
  </si>
  <si>
    <t>4 Mochten er extra uren zijn gewerkt, die niet zijn gecompenseerd, kunnen deze hier worden ingevuld. Bij de berekening van het saldo verlofuren wordt hiermee rekening gehouden.</t>
  </si>
  <si>
    <t>5 Bij de berekening van het recht wordt zowel het wettelijk deel van het verlof berekend als het bovenwettelijk deel.</t>
  </si>
  <si>
    <t>6 In de cao Primair Onderwijs is bepaald dat een medewerker per maand recht heeft op 1/12 van het recht  op verlof per jaar. In onze berekening wordt gerekend met periodes van gehele maanden. Indien er naast een periode van gehele maanden een aantal dagen resteert, worden het verlofrecht voor deze dagen berekend door het verlofrecht per jaar te delen door 12 en te vermenigvuldigen met het restant aantal dagen/het aantal kalenderdagen in de laatste periode waarover de berekening wordt uitgevoerd.</t>
  </si>
  <si>
    <t>7 De uitbetaling/korting van het restant verlofuren wordt gebaseerd op een bruto loon per uur. Het loon bij een volledige betrekking in de maand van ontslag wordt gedeeld door 159,73 uur. Het bruto loon per uur wordt verhoogd met 8% vakantieuitkering en 8,33% eindejaarsuitkering.</t>
  </si>
  <si>
    <t>8 Indien een personeelslid ziek is geweest wordt voor de berekening van het uitbetalen van het verlof aangenomen dat als betrokkene in het schooljaar tenminste 4 maal de weektaakomvang verlof heeft genoten, er geen aanspraak bestaat op uitbetaling van het meerdere aantal uren verlof.</t>
  </si>
  <si>
    <t>9.Ingeroosterd regulier verlof (zoals de zomervakantie) dat samenvalt met zwangerschaps- en bevallingsverlof neemt u niet op als genoten regulier verlof bij de betreffende medewerker.</t>
  </si>
  <si>
    <t>Personeelsnummer</t>
  </si>
  <si>
    <t>Attentie</t>
  </si>
  <si>
    <t>Teveel opgenomen vakantieverlof</t>
  </si>
  <si>
    <t>Indien uit de berekening blijkt dat de medewerker teveel vakantieverlof heeft opgenomen moet in overleg met de werknemer worden bepaald of en indien dit het geval is op welke wijze het negatieve saldo wordt verrekend. De mogelijkheden hiervoor zijn o.a.:
-Inhouden op het salaris:
-De datum van het ontslag in onderling overleg vervroegen zodat er geen negatief saldo ontstaat:
-Een periode gelijk aan het negatieve saldo onbetaald verlof opnemen.</t>
  </si>
  <si>
    <t>Verlof tijdens langdurig ziekteverzuim</t>
  </si>
  <si>
    <t>Indien de medewerker niet heeft gewerkt in verband met langdurig ziekteverzuim blijft deze recht houden op 4 maal de arbeidsduur per week aan doorbetaald vakantieverlof. Indien de medewerker geen verlof heeft kunnen opnemen in verband met het ziekteverzuim, dient er rekening gehouden te worden met deze bepaling. Ook als de medewerker wel 4 maal de arbeidsomvang per week aan vakantieverlof heeft opgenomen en gedurende dit verlof gekort is wegens ziekte, heeft betrokkene recht op een aanvulling tot 100% salaris gedurende deze periode van 4 maal de arbeidsomvang per week.</t>
  </si>
  <si>
    <t>versie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</si>
</sst>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164" formatCode="0.0000"/>
    <numFmt numFmtId="165" formatCode="#,##0_ ;\-#,##0\ "/>
    <numFmt numFmtId="166" formatCode="0.000000000000000000000"/>
    <numFmt numFmtId="167" formatCode="mm/yyyy"/>
  </numFmts>
  <fonts count="30" x14ac:knownFonts="1">
    <font>
      <sz val="10"/>
      <color theme="1"/>
      <name val="Verdana"/>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9"/>
      <color indexed="81"/>
      <name val="Tahoma"/>
      <family val="2"/>
    </font>
    <font>
      <b/>
      <sz val="9"/>
      <color indexed="81"/>
      <name val="Tahoma"/>
      <family val="2"/>
    </font>
    <font>
      <sz val="10"/>
      <name val="Verdana"/>
      <family val="2"/>
    </font>
    <font>
      <b/>
      <sz val="16"/>
      <name val="Arial"/>
      <family val="2"/>
    </font>
    <font>
      <sz val="10"/>
      <name val="Arial"/>
      <family val="2"/>
    </font>
    <font>
      <sz val="11"/>
      <name val="Arial"/>
      <family val="2"/>
    </font>
    <font>
      <b/>
      <sz val="11"/>
      <name val="Calibri"/>
      <family val="2"/>
    </font>
    <font>
      <b/>
      <sz val="10"/>
      <name val="Verdana"/>
      <family val="2"/>
    </font>
    <font>
      <sz val="10"/>
      <color theme="1"/>
      <name val="Verdana"/>
      <family val="2"/>
    </font>
    <font>
      <u/>
      <sz val="10"/>
      <color theme="10"/>
      <name val="Verdana"/>
      <family val="2"/>
    </font>
    <font>
      <sz val="10"/>
      <color theme="1"/>
      <name val="Arial"/>
      <family val="2"/>
    </font>
    <font>
      <sz val="11"/>
      <color theme="1"/>
      <name val="Arial"/>
      <family val="2"/>
    </font>
    <font>
      <sz val="11"/>
      <color theme="10"/>
      <name val="Arial"/>
      <family val="2"/>
    </font>
    <font>
      <sz val="8"/>
      <color theme="1"/>
      <name val="Arial"/>
      <family val="2"/>
    </font>
    <font>
      <b/>
      <sz val="11"/>
      <color theme="1"/>
      <name val="Arial"/>
      <family val="2"/>
    </font>
    <font>
      <sz val="10"/>
      <color rgb="FFFF5050"/>
      <name val="Verdana"/>
      <family val="2"/>
    </font>
    <font>
      <b/>
      <sz val="16"/>
      <color theme="1"/>
      <name val="Arial"/>
      <family val="2"/>
    </font>
    <font>
      <i/>
      <sz val="8"/>
      <color theme="1"/>
      <name val="Arial"/>
      <family val="2"/>
    </font>
    <font>
      <sz val="8"/>
      <color rgb="FFFF5050"/>
      <name val="Verdana"/>
      <family val="2"/>
    </font>
    <font>
      <sz val="10"/>
      <color rgb="FF666666"/>
      <name val="Arial"/>
      <family val="2"/>
    </font>
    <font>
      <sz val="10"/>
      <color rgb="FFFF0000"/>
      <name val="Verdana"/>
      <family val="2"/>
    </font>
    <font>
      <sz val="11"/>
      <color rgb="FFFF0000"/>
      <name val="Arial"/>
      <family val="2"/>
    </font>
    <font>
      <b/>
      <sz val="8"/>
      <color rgb="FFFF0000"/>
      <name val="Arial"/>
      <family val="2"/>
    </font>
    <font>
      <b/>
      <u/>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diagonal/>
    </border>
  </borders>
  <cellStyleXfs count="3">
    <xf numFmtId="0" fontId="0" fillId="0" borderId="0"/>
    <xf numFmtId="0" fontId="15" fillId="0" borderId="0" applyNumberFormat="0" applyFill="0" applyBorder="0" applyAlignment="0" applyProtection="0"/>
    <xf numFmtId="44" fontId="14" fillId="0" borderId="0" applyFont="0" applyFill="0" applyBorder="0" applyAlignment="0" applyProtection="0"/>
  </cellStyleXfs>
  <cellXfs count="111">
    <xf numFmtId="0" fontId="0" fillId="0" borderId="0" xfId="0"/>
    <xf numFmtId="0" fontId="0" fillId="2" borderId="0" xfId="0" applyFill="1"/>
    <xf numFmtId="0" fontId="0" fillId="2" borderId="0" xfId="0" applyFont="1" applyFill="1"/>
    <xf numFmtId="0" fontId="16" fillId="2" borderId="0" xfId="0" applyFont="1" applyFill="1"/>
    <xf numFmtId="14" fontId="17" fillId="0" borderId="1" xfId="0" applyNumberFormat="1" applyFont="1" applyFill="1" applyBorder="1" applyProtection="1">
      <protection locked="0"/>
    </xf>
    <xf numFmtId="14" fontId="17" fillId="0" borderId="1" xfId="0" applyNumberFormat="1" applyFont="1" applyFill="1" applyBorder="1" applyProtection="1">
      <protection locked="0"/>
    </xf>
    <xf numFmtId="0" fontId="0" fillId="3" borderId="0" xfId="0" applyFill="1" applyProtection="1"/>
    <xf numFmtId="0" fontId="18" fillId="3" borderId="0" xfId="1" applyFont="1" applyFill="1" applyAlignment="1" applyProtection="1"/>
    <xf numFmtId="0" fontId="19" fillId="3" borderId="0" xfId="0" applyFont="1" applyFill="1" applyAlignment="1" applyProtection="1">
      <alignment vertical="top"/>
    </xf>
    <xf numFmtId="0" fontId="17" fillId="3" borderId="0" xfId="0" applyFont="1" applyFill="1" applyProtection="1"/>
    <xf numFmtId="0" fontId="0" fillId="3" borderId="0" xfId="0" applyFont="1" applyFill="1" applyProtection="1"/>
    <xf numFmtId="0" fontId="17" fillId="3" borderId="2" xfId="0" applyFont="1" applyFill="1" applyBorder="1" applyProtection="1"/>
    <xf numFmtId="0" fontId="17" fillId="3" borderId="0" xfId="0" applyFont="1" applyFill="1" applyBorder="1" applyProtection="1"/>
    <xf numFmtId="0" fontId="17" fillId="3" borderId="0" xfId="0" applyFont="1" applyFill="1" applyBorder="1" applyProtection="1"/>
    <xf numFmtId="0" fontId="17" fillId="3" borderId="0" xfId="0" applyNumberFormat="1" applyFont="1" applyFill="1" applyBorder="1" applyProtection="1"/>
    <xf numFmtId="0" fontId="17" fillId="3" borderId="3" xfId="0" applyNumberFormat="1" applyFont="1" applyFill="1" applyBorder="1" applyProtection="1"/>
    <xf numFmtId="0" fontId="17" fillId="3" borderId="0" xfId="0" applyNumberFormat="1" applyFont="1" applyFill="1" applyBorder="1" applyAlignment="1" applyProtection="1">
      <alignment horizontal="right"/>
    </xf>
    <xf numFmtId="0" fontId="17" fillId="3" borderId="0" xfId="0" applyNumberFormat="1" applyFont="1" applyFill="1" applyBorder="1" applyAlignment="1" applyProtection="1"/>
    <xf numFmtId="0" fontId="17" fillId="3" borderId="2" xfId="0" applyFont="1" applyFill="1" applyBorder="1" applyProtection="1"/>
    <xf numFmtId="0" fontId="17" fillId="3" borderId="0" xfId="0" applyFont="1" applyFill="1" applyBorder="1" applyProtection="1"/>
    <xf numFmtId="0" fontId="17" fillId="3" borderId="4" xfId="0" applyNumberFormat="1" applyFont="1" applyFill="1" applyBorder="1" applyProtection="1"/>
    <xf numFmtId="14" fontId="17" fillId="3" borderId="0" xfId="0" applyNumberFormat="1" applyFont="1" applyFill="1" applyProtection="1"/>
    <xf numFmtId="14" fontId="17" fillId="3" borderId="0" xfId="2" applyNumberFormat="1" applyFont="1" applyFill="1" applyBorder="1" applyProtection="1"/>
    <xf numFmtId="0" fontId="17" fillId="3" borderId="0" xfId="0" applyFont="1" applyFill="1" applyProtection="1"/>
    <xf numFmtId="0" fontId="17" fillId="3" borderId="0" xfId="0" applyNumberFormat="1" applyFont="1" applyFill="1" applyProtection="1"/>
    <xf numFmtId="1" fontId="17" fillId="3" borderId="0" xfId="0" applyNumberFormat="1" applyFont="1" applyFill="1" applyProtection="1"/>
    <xf numFmtId="0" fontId="17" fillId="0" borderId="1" xfId="0" applyNumberFormat="1" applyFont="1" applyFill="1" applyBorder="1" applyAlignment="1" applyProtection="1">
      <alignment horizontal="right"/>
      <protection locked="0"/>
    </xf>
    <xf numFmtId="164" fontId="17" fillId="0" borderId="1" xfId="0" applyNumberFormat="1" applyFont="1" applyFill="1" applyBorder="1" applyAlignment="1" applyProtection="1">
      <protection locked="0"/>
    </xf>
    <xf numFmtId="0" fontId="17" fillId="3" borderId="5" xfId="0" applyNumberFormat="1" applyFont="1" applyFill="1" applyBorder="1" applyAlignment="1" applyProtection="1">
      <alignment horizontal="right"/>
      <protection locked="0"/>
    </xf>
    <xf numFmtId="0" fontId="17" fillId="3" borderId="0" xfId="0" applyFont="1" applyFill="1" applyBorder="1" applyProtection="1"/>
    <xf numFmtId="0" fontId="0" fillId="3" borderId="0" xfId="0" applyFill="1"/>
    <xf numFmtId="0" fontId="17" fillId="3" borderId="0" xfId="0" applyFont="1" applyFill="1" applyProtection="1"/>
    <xf numFmtId="0" fontId="17" fillId="3" borderId="0" xfId="0" applyFont="1" applyFill="1"/>
    <xf numFmtId="0" fontId="0" fillId="0" borderId="1" xfId="0" applyFill="1" applyBorder="1" applyProtection="1">
      <protection locked="0"/>
    </xf>
    <xf numFmtId="0" fontId="17" fillId="3" borderId="0" xfId="0" applyFont="1" applyFill="1" applyProtection="1"/>
    <xf numFmtId="0" fontId="17" fillId="3" borderId="0" xfId="0" applyFont="1" applyFill="1"/>
    <xf numFmtId="0" fontId="17" fillId="3" borderId="0" xfId="0" applyFont="1" applyFill="1" applyBorder="1" applyProtection="1"/>
    <xf numFmtId="1" fontId="0" fillId="0" borderId="1" xfId="0" applyNumberFormat="1" applyFill="1" applyBorder="1" applyProtection="1">
      <protection locked="0"/>
    </xf>
    <xf numFmtId="1" fontId="0" fillId="3" borderId="0" xfId="0" applyNumberFormat="1" applyFill="1"/>
    <xf numFmtId="0" fontId="17" fillId="3" borderId="0" xfId="0" applyFont="1" applyFill="1" applyProtection="1"/>
    <xf numFmtId="1" fontId="0" fillId="2" borderId="0" xfId="0" applyNumberFormat="1" applyFill="1"/>
    <xf numFmtId="0" fontId="17" fillId="3" borderId="0" xfId="0" applyNumberFormat="1" applyFont="1" applyFill="1" applyAlignment="1" applyProtection="1">
      <alignment horizontal="right"/>
    </xf>
    <xf numFmtId="0" fontId="17" fillId="3" borderId="0" xfId="0" applyFont="1" applyFill="1" applyAlignment="1" applyProtection="1">
      <alignment horizontal="right"/>
    </xf>
    <xf numFmtId="2" fontId="17" fillId="3" borderId="0" xfId="0" applyNumberFormat="1" applyFont="1" applyFill="1" applyProtection="1"/>
    <xf numFmtId="1" fontId="20" fillId="3" borderId="0" xfId="0" applyNumberFormat="1" applyFont="1" applyFill="1" applyProtection="1"/>
    <xf numFmtId="0" fontId="21" fillId="3" borderId="0" xfId="0" applyFont="1" applyFill="1" applyAlignment="1">
      <alignment horizontal="left" vertical="top"/>
    </xf>
    <xf numFmtId="44" fontId="17" fillId="3" borderId="0" xfId="0" applyNumberFormat="1" applyFont="1" applyFill="1" applyAlignment="1" applyProtection="1">
      <alignment horizontal="right"/>
    </xf>
    <xf numFmtId="0" fontId="17" fillId="3" borderId="0" xfId="0" applyFont="1" applyFill="1" applyAlignment="1" applyProtection="1">
      <alignment horizontal="right"/>
    </xf>
    <xf numFmtId="166" fontId="0" fillId="2" borderId="0" xfId="0" applyNumberFormat="1" applyFill="1"/>
    <xf numFmtId="165" fontId="17" fillId="3" borderId="0" xfId="0" applyNumberFormat="1" applyFont="1" applyFill="1" applyAlignment="1" applyProtection="1">
      <alignment horizontal="right"/>
    </xf>
    <xf numFmtId="1" fontId="17" fillId="3" borderId="0" xfId="0" applyNumberFormat="1" applyFont="1" applyFill="1" applyAlignment="1" applyProtection="1">
      <alignment horizontal="right"/>
    </xf>
    <xf numFmtId="0" fontId="9" fillId="3" borderId="0" xfId="0" applyFont="1" applyFill="1"/>
    <xf numFmtId="0" fontId="16" fillId="3" borderId="0" xfId="0" applyFont="1" applyFill="1"/>
    <xf numFmtId="0" fontId="22" fillId="3" borderId="0" xfId="0" applyFont="1" applyFill="1"/>
    <xf numFmtId="0" fontId="17" fillId="3" borderId="0" xfId="0" applyFont="1" applyFill="1" applyAlignment="1" applyProtection="1">
      <alignment vertical="top"/>
    </xf>
    <xf numFmtId="14" fontId="17" fillId="0" borderId="1" xfId="0" applyNumberFormat="1" applyFont="1" applyFill="1" applyBorder="1" applyProtection="1">
      <protection locked="0"/>
    </xf>
    <xf numFmtId="0" fontId="19" fillId="3" borderId="0" xfId="0" applyFont="1" applyFill="1" applyProtection="1"/>
    <xf numFmtId="0" fontId="23" fillId="3" borderId="0" xfId="0" applyFont="1" applyFill="1" applyProtection="1"/>
    <xf numFmtId="1" fontId="23" fillId="3" borderId="0" xfId="0" applyNumberFormat="1" applyFont="1" applyFill="1" applyProtection="1"/>
    <xf numFmtId="0" fontId="23" fillId="3" borderId="0" xfId="0" applyFont="1" applyFill="1"/>
    <xf numFmtId="0" fontId="0" fillId="2" borderId="0" xfId="0" applyFill="1" applyBorder="1"/>
    <xf numFmtId="0" fontId="24" fillId="3" borderId="0" xfId="0" applyFont="1" applyFill="1" applyAlignment="1">
      <alignment horizontal="left" vertical="top"/>
    </xf>
    <xf numFmtId="0" fontId="25" fillId="3" borderId="0" xfId="0" applyFont="1" applyFill="1"/>
    <xf numFmtId="0" fontId="17" fillId="3" borderId="0" xfId="0" applyFont="1" applyFill="1" applyProtection="1"/>
    <xf numFmtId="0" fontId="17" fillId="3" borderId="0" xfId="0" applyFont="1" applyFill="1"/>
    <xf numFmtId="0" fontId="11" fillId="3" borderId="0" xfId="0" applyFont="1" applyFill="1" applyAlignment="1">
      <alignment horizontal="left" vertical="top"/>
    </xf>
    <xf numFmtId="0" fontId="0" fillId="0" borderId="0" xfId="0" applyNumberFormat="1"/>
    <xf numFmtId="164" fontId="17" fillId="3" borderId="0" xfId="0" applyNumberFormat="1" applyFont="1" applyFill="1" applyBorder="1" applyAlignment="1" applyProtection="1"/>
    <xf numFmtId="167" fontId="17" fillId="3" borderId="0" xfId="0" applyNumberFormat="1" applyFont="1" applyFill="1" applyBorder="1" applyAlignment="1" applyProtection="1"/>
    <xf numFmtId="0" fontId="20" fillId="3" borderId="0" xfId="0" applyNumberFormat="1" applyFont="1" applyFill="1" applyBorder="1" applyAlignment="1" applyProtection="1"/>
    <xf numFmtId="0" fontId="0" fillId="0" borderId="8" xfId="0" applyFill="1" applyBorder="1"/>
    <xf numFmtId="164" fontId="20" fillId="3" borderId="0" xfId="0" applyNumberFormat="1" applyFont="1" applyFill="1" applyBorder="1" applyAlignment="1" applyProtection="1"/>
    <xf numFmtId="164" fontId="17" fillId="3" borderId="0" xfId="0" applyNumberFormat="1" applyFont="1" applyFill="1" applyBorder="1" applyAlignment="1" applyProtection="1">
      <alignment horizontal="left"/>
    </xf>
    <xf numFmtId="0" fontId="26" fillId="3" borderId="0" xfId="0" applyFont="1" applyFill="1"/>
    <xf numFmtId="14" fontId="0" fillId="0" borderId="0" xfId="0" applyNumberFormat="1" applyProtection="1">
      <protection locked="0"/>
    </xf>
    <xf numFmtId="0" fontId="0" fillId="0" borderId="0" xfId="0" applyProtection="1">
      <protection locked="0"/>
    </xf>
    <xf numFmtId="0" fontId="27" fillId="3" borderId="0" xfId="0" applyNumberFormat="1" applyFont="1" applyFill="1" applyBorder="1" applyAlignment="1" applyProtection="1"/>
    <xf numFmtId="0" fontId="17" fillId="3" borderId="0" xfId="0" applyNumberFormat="1" applyFont="1" applyFill="1" applyBorder="1" applyAlignment="1" applyProtection="1">
      <alignment wrapText="1"/>
    </xf>
    <xf numFmtId="166" fontId="0" fillId="2" borderId="0" xfId="0" applyNumberFormat="1" applyFill="1" applyAlignment="1">
      <alignment horizontal="right"/>
    </xf>
    <xf numFmtId="1" fontId="8" fillId="2" borderId="1" xfId="0" applyNumberFormat="1" applyFont="1" applyFill="1" applyBorder="1"/>
    <xf numFmtId="0" fontId="0" fillId="2" borderId="1" xfId="0" applyFill="1" applyBorder="1"/>
    <xf numFmtId="0" fontId="0" fillId="2" borderId="0" xfId="0" applyFill="1" applyAlignment="1">
      <alignment horizontal="center"/>
    </xf>
    <xf numFmtId="164" fontId="0" fillId="2" borderId="0" xfId="0" applyNumberFormat="1" applyFill="1" applyAlignment="1">
      <alignment horizontal="center"/>
    </xf>
    <xf numFmtId="0" fontId="5" fillId="3" borderId="0" xfId="0" applyFont="1" applyFill="1" applyProtection="1"/>
    <xf numFmtId="0" fontId="5" fillId="3" borderId="0" xfId="0" applyFont="1" applyFill="1" applyBorder="1" applyProtection="1"/>
    <xf numFmtId="1" fontId="17" fillId="0" borderId="9" xfId="0" applyNumberFormat="1" applyFont="1" applyFill="1" applyBorder="1" applyAlignment="1" applyProtection="1">
      <protection locked="0"/>
    </xf>
    <xf numFmtId="164" fontId="17" fillId="3" borderId="5" xfId="0" applyNumberFormat="1" applyFont="1" applyFill="1" applyBorder="1" applyAlignment="1" applyProtection="1"/>
    <xf numFmtId="0" fontId="4" fillId="3" borderId="0" xfId="0" applyFont="1" applyFill="1" applyBorder="1" applyProtection="1"/>
    <xf numFmtId="1" fontId="3" fillId="0" borderId="1" xfId="0" applyNumberFormat="1" applyFont="1" applyFill="1" applyBorder="1" applyAlignment="1" applyProtection="1">
      <alignment horizontal="right" vertical="center"/>
      <protection locked="0"/>
    </xf>
    <xf numFmtId="14" fontId="3" fillId="0" borderId="1" xfId="0" applyNumberFormat="1" applyFont="1" applyFill="1" applyBorder="1" applyProtection="1">
      <protection locked="0"/>
    </xf>
    <xf numFmtId="0" fontId="28" fillId="3" borderId="0" xfId="0" applyNumberFormat="1" applyFont="1" applyFill="1" applyBorder="1" applyAlignment="1" applyProtection="1">
      <alignment horizontal="left"/>
    </xf>
    <xf numFmtId="14" fontId="0" fillId="2" borderId="0" xfId="0" applyNumberFormat="1" applyFont="1" applyFill="1"/>
    <xf numFmtId="164" fontId="2" fillId="0" borderId="1" xfId="0" applyNumberFormat="1" applyFont="1" applyFill="1" applyBorder="1" applyAlignment="1" applyProtection="1">
      <protection locked="0"/>
    </xf>
    <xf numFmtId="0" fontId="1" fillId="3" borderId="0" xfId="0" applyFont="1" applyFill="1" applyBorder="1" applyProtection="1"/>
    <xf numFmtId="0" fontId="16" fillId="3" borderId="0" xfId="0" applyFont="1" applyFill="1" applyAlignment="1">
      <alignment wrapText="1"/>
    </xf>
    <xf numFmtId="0" fontId="0" fillId="0" borderId="0" xfId="0" applyAlignment="1">
      <alignment wrapText="1"/>
    </xf>
    <xf numFmtId="0" fontId="10" fillId="3" borderId="0" xfId="0" applyFont="1" applyFill="1" applyAlignment="1">
      <alignment wrapText="1"/>
    </xf>
    <xf numFmtId="0" fontId="0" fillId="0" borderId="0" xfId="0" applyAlignment="1"/>
    <xf numFmtId="0" fontId="12" fillId="3" borderId="0" xfId="0" applyFont="1" applyFill="1" applyBorder="1" applyAlignment="1">
      <alignment wrapText="1"/>
    </xf>
    <xf numFmtId="0" fontId="13" fillId="3" borderId="0" xfId="0" applyFont="1" applyFill="1" applyAlignment="1">
      <alignment wrapText="1"/>
    </xf>
    <xf numFmtId="0" fontId="22" fillId="3" borderId="0" xfId="0" applyFont="1" applyFill="1" applyAlignment="1" applyProtection="1">
      <alignment horizontal="left"/>
    </xf>
    <xf numFmtId="0" fontId="17" fillId="0" borderId="6" xfId="0" applyNumberFormat="1" applyFont="1" applyFill="1" applyBorder="1" applyAlignment="1" applyProtection="1">
      <alignment horizontal="right"/>
      <protection locked="0"/>
    </xf>
    <xf numFmtId="0" fontId="17" fillId="0" borderId="4" xfId="0" applyNumberFormat="1" applyFont="1" applyFill="1" applyBorder="1" applyAlignment="1" applyProtection="1">
      <alignment horizontal="right"/>
      <protection locked="0"/>
    </xf>
    <xf numFmtId="0" fontId="0" fillId="0" borderId="7" xfId="0" applyBorder="1" applyAlignment="1" applyProtection="1">
      <protection locked="0"/>
    </xf>
    <xf numFmtId="0" fontId="17" fillId="0" borderId="6" xfId="0" applyNumberFormat="1" applyFont="1" applyFill="1" applyBorder="1" applyAlignment="1" applyProtection="1">
      <protection locked="0"/>
    </xf>
    <xf numFmtId="0" fontId="0" fillId="0" borderId="4" xfId="0" applyBorder="1" applyAlignment="1" applyProtection="1">
      <protection locked="0"/>
    </xf>
    <xf numFmtId="0" fontId="3" fillId="0" borderId="6" xfId="0" applyNumberFormat="1" applyFont="1" applyFill="1" applyBorder="1" applyAlignment="1" applyProtection="1">
      <protection locked="0"/>
    </xf>
    <xf numFmtId="0" fontId="20" fillId="3" borderId="0" xfId="0" applyNumberFormat="1" applyFont="1" applyFill="1" applyBorder="1" applyAlignment="1" applyProtection="1">
      <alignment horizontal="left"/>
    </xf>
    <xf numFmtId="0" fontId="29" fillId="3" borderId="0" xfId="0" applyFont="1" applyFill="1"/>
    <xf numFmtId="0" fontId="29" fillId="3" borderId="0" xfId="0" applyFont="1" applyFill="1" applyAlignment="1"/>
    <xf numFmtId="0" fontId="16" fillId="3" borderId="0" xfId="0" applyFont="1" applyFill="1" applyAlignment="1"/>
  </cellXfs>
  <cellStyles count="3">
    <cellStyle name="Hyperlink" xfId="1" builtinId="8"/>
    <cellStyle name="Standaard" xfId="0" builtinId="0"/>
    <cellStyle name="Valuta" xfId="2" builtinId="4"/>
  </cellStyles>
  <dxfs count="8">
    <dxf>
      <font>
        <color theme="0" tint="-0.14996795556505021"/>
      </font>
    </dxf>
    <dxf>
      <fill>
        <patternFill>
          <bgColor rgb="FFFFCC00"/>
        </patternFill>
      </fill>
    </dxf>
    <dxf>
      <font>
        <b/>
        <i val="0"/>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0"/>
        </patternFill>
      </fill>
      <border>
        <left style="thin">
          <color indexed="64"/>
        </left>
        <right style="thin">
          <color indexed="64"/>
        </right>
        <bottom style="thin">
          <color indexed="64"/>
        </bottom>
      </border>
    </dxf>
    <dxf>
      <font>
        <strike val="0"/>
        <color theme="0" tint="-0.14993743705557422"/>
      </font>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0</xdr:row>
      <xdr:rowOff>104775</xdr:rowOff>
    </xdr:from>
    <xdr:to>
      <xdr:col>8</xdr:col>
      <xdr:colOff>590550</xdr:colOff>
      <xdr:row>4</xdr:row>
      <xdr:rowOff>114300</xdr:rowOff>
    </xdr:to>
    <xdr:pic>
      <xdr:nvPicPr>
        <xdr:cNvPr id="3073"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3875" y="104775"/>
          <a:ext cx="12001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390525</xdr:colOff>
      <xdr:row>1</xdr:row>
      <xdr:rowOff>38100</xdr:rowOff>
    </xdr:from>
    <xdr:to>
      <xdr:col>5</xdr:col>
      <xdr:colOff>1809750</xdr:colOff>
      <xdr:row>2</xdr:row>
      <xdr:rowOff>171450</xdr:rowOff>
    </xdr:to>
    <xdr:pic>
      <xdr:nvPicPr>
        <xdr:cNvPr id="3" name="Afbeelding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200025"/>
          <a:ext cx="1419225" cy="39052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L38"/>
  <sheetViews>
    <sheetView showGridLines="0" showRowColHeaders="0" tabSelected="1" workbookViewId="0">
      <selection activeCell="B6" sqref="B6"/>
    </sheetView>
  </sheetViews>
  <sheetFormatPr defaultRowHeight="12.75" x14ac:dyDescent="0.2"/>
  <cols>
    <col min="1" max="1" width="1.875" style="52" customWidth="1"/>
    <col min="2" max="9" width="9" style="52"/>
    <col min="10" max="10" width="6.5" style="52" customWidth="1"/>
    <col min="11" max="16384" width="9" style="52"/>
  </cols>
  <sheetData>
    <row r="6" spans="2:9" ht="20.25" x14ac:dyDescent="0.3">
      <c r="B6" s="51" t="s">
        <v>21</v>
      </c>
    </row>
    <row r="7" spans="2:9" x14ac:dyDescent="0.2">
      <c r="H7" s="52" t="s">
        <v>78</v>
      </c>
    </row>
    <row r="9" spans="2:9" ht="92.25" customHeight="1" x14ac:dyDescent="0.2">
      <c r="B9" s="94" t="s">
        <v>63</v>
      </c>
      <c r="C9" s="97"/>
      <c r="D9" s="97"/>
      <c r="E9" s="97"/>
      <c r="F9" s="97"/>
      <c r="G9" s="97"/>
      <c r="H9" s="97"/>
      <c r="I9" s="97"/>
    </row>
    <row r="12" spans="2:9" ht="20.25" x14ac:dyDescent="0.3">
      <c r="B12" s="53" t="s">
        <v>22</v>
      </c>
    </row>
    <row r="14" spans="2:9" x14ac:dyDescent="0.2">
      <c r="B14" s="52" t="s">
        <v>46</v>
      </c>
    </row>
    <row r="16" spans="2:9" ht="78" customHeight="1" x14ac:dyDescent="0.2">
      <c r="B16" s="94" t="s">
        <v>64</v>
      </c>
      <c r="C16" s="97"/>
      <c r="D16" s="97"/>
      <c r="E16" s="97"/>
      <c r="F16" s="97"/>
      <c r="G16" s="97"/>
    </row>
    <row r="17" spans="2:12" x14ac:dyDescent="0.2">
      <c r="B17" s="94" t="s">
        <v>65</v>
      </c>
      <c r="C17" s="95"/>
      <c r="D17" s="95"/>
      <c r="E17" s="95"/>
      <c r="F17" s="95"/>
      <c r="G17" s="95"/>
      <c r="H17" s="95"/>
    </row>
    <row r="18" spans="2:12" ht="26.25" customHeight="1" x14ac:dyDescent="0.2">
      <c r="B18" s="95"/>
      <c r="C18" s="95"/>
      <c r="D18" s="95"/>
      <c r="E18" s="95"/>
      <c r="F18" s="95"/>
      <c r="G18" s="95"/>
      <c r="H18" s="95"/>
    </row>
    <row r="20" spans="2:12" ht="42" customHeight="1" x14ac:dyDescent="0.2">
      <c r="B20" s="94" t="s">
        <v>66</v>
      </c>
      <c r="C20" s="95"/>
      <c r="D20" s="95"/>
      <c r="E20" s="95"/>
      <c r="F20" s="95"/>
      <c r="G20" s="95"/>
      <c r="H20" s="95"/>
    </row>
    <row r="22" spans="2:12" ht="25.5" customHeight="1" x14ac:dyDescent="0.2">
      <c r="B22" s="94" t="s">
        <v>67</v>
      </c>
      <c r="C22" s="95"/>
      <c r="D22" s="95"/>
      <c r="E22" s="95"/>
      <c r="F22" s="95"/>
      <c r="G22" s="95"/>
      <c r="H22" s="95"/>
    </row>
    <row r="24" spans="2:12" ht="90" customHeight="1" x14ac:dyDescent="0.2">
      <c r="B24" s="94" t="s">
        <v>68</v>
      </c>
      <c r="C24" s="95"/>
      <c r="D24" s="95"/>
      <c r="E24" s="95"/>
      <c r="F24" s="95"/>
      <c r="G24" s="95"/>
      <c r="H24" s="95"/>
    </row>
    <row r="25" spans="2:12" x14ac:dyDescent="0.2">
      <c r="L25" s="62"/>
    </row>
    <row r="26" spans="2:12" ht="54" customHeight="1" x14ac:dyDescent="0.2">
      <c r="B26" s="94" t="s">
        <v>69</v>
      </c>
      <c r="C26" s="95"/>
      <c r="D26" s="95"/>
      <c r="E26" s="95"/>
      <c r="F26" s="95"/>
      <c r="G26" s="95"/>
      <c r="H26" s="95"/>
    </row>
    <row r="28" spans="2:12" ht="52.5" customHeight="1" x14ac:dyDescent="0.2">
      <c r="B28" s="94" t="s">
        <v>70</v>
      </c>
      <c r="C28" s="95"/>
      <c r="D28" s="95"/>
      <c r="E28" s="95"/>
      <c r="F28" s="95"/>
      <c r="G28" s="95"/>
      <c r="H28" s="95"/>
    </row>
    <row r="30" spans="2:12" ht="39.75" customHeight="1" x14ac:dyDescent="0.2">
      <c r="B30" s="96" t="s">
        <v>71</v>
      </c>
      <c r="C30" s="95"/>
      <c r="D30" s="95"/>
      <c r="E30" s="95"/>
      <c r="F30" s="95"/>
      <c r="G30" s="95"/>
      <c r="H30" s="95"/>
    </row>
    <row r="32" spans="2:12" ht="20.25" x14ac:dyDescent="0.3">
      <c r="B32" s="53" t="s">
        <v>73</v>
      </c>
    </row>
    <row r="34" spans="2:10" x14ac:dyDescent="0.2">
      <c r="B34" s="109" t="s">
        <v>74</v>
      </c>
      <c r="C34" s="110"/>
      <c r="D34" s="110"/>
      <c r="E34" s="110"/>
      <c r="F34" s="110"/>
      <c r="G34" s="110"/>
      <c r="H34" s="110"/>
      <c r="I34" s="110"/>
      <c r="J34" s="110"/>
    </row>
    <row r="35" spans="2:10" ht="103.5" customHeight="1" x14ac:dyDescent="0.2">
      <c r="B35" s="94" t="s">
        <v>75</v>
      </c>
      <c r="C35" s="95"/>
      <c r="D35" s="95"/>
      <c r="E35" s="95"/>
      <c r="F35" s="95"/>
      <c r="G35" s="95"/>
      <c r="H35" s="95"/>
    </row>
    <row r="37" spans="2:10" x14ac:dyDescent="0.2">
      <c r="B37" s="108" t="s">
        <v>76</v>
      </c>
    </row>
    <row r="38" spans="2:10" ht="102.75" customHeight="1" x14ac:dyDescent="0.2">
      <c r="B38" s="94" t="s">
        <v>77</v>
      </c>
      <c r="C38" s="95"/>
      <c r="D38" s="95"/>
      <c r="E38" s="95"/>
      <c r="F38" s="95"/>
      <c r="G38" s="95"/>
      <c r="H38" s="95"/>
      <c r="I38" s="94"/>
      <c r="J38" s="95"/>
    </row>
  </sheetData>
  <sheetProtection password="E784" sheet="1" objects="1" scenarios="1"/>
  <mergeCells count="12">
    <mergeCell ref="B35:H35"/>
    <mergeCell ref="B38:H38"/>
    <mergeCell ref="I38:J38"/>
    <mergeCell ref="B24:H24"/>
    <mergeCell ref="B26:H26"/>
    <mergeCell ref="B28:H28"/>
    <mergeCell ref="B30:H30"/>
    <mergeCell ref="B9:I9"/>
    <mergeCell ref="B16:G16"/>
    <mergeCell ref="B17:H18"/>
    <mergeCell ref="B20:H20"/>
    <mergeCell ref="B22:H22"/>
  </mergeCells>
  <pageMargins left="0.7" right="0.7" top="0.75" bottom="0.75" header="0.3" footer="0.3"/>
  <pageSetup paperSize="9" scale="96"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09"/>
  <sheetViews>
    <sheetView zoomScaleNormal="100" workbookViewId="0">
      <selection activeCell="D5" sqref="D5:E5"/>
    </sheetView>
  </sheetViews>
  <sheetFormatPr defaultRowHeight="12.75" x14ac:dyDescent="0.2"/>
  <cols>
    <col min="1" max="1" width="3.5" style="1" customWidth="1"/>
    <col min="2" max="2" width="42.5" style="1" customWidth="1"/>
    <col min="3" max="3" width="6.375" style="1" customWidth="1"/>
    <col min="4" max="4" width="11.375" style="1" customWidth="1"/>
    <col min="5" max="5" width="21.75" style="1" customWidth="1"/>
    <col min="6" max="6" width="24.5" style="1" customWidth="1"/>
    <col min="7" max="7" width="15.25" style="1" customWidth="1"/>
    <col min="8" max="8" width="9" style="1" hidden="1" customWidth="1"/>
    <col min="9" max="9" width="25.375" style="1" hidden="1" customWidth="1"/>
    <col min="10" max="10" width="9.25" style="1" hidden="1" customWidth="1"/>
    <col min="11" max="11" width="7.25" style="1" hidden="1" customWidth="1"/>
    <col min="12" max="15" width="9" style="1" hidden="1" customWidth="1"/>
    <col min="16" max="18" width="0" style="1" hidden="1" customWidth="1"/>
    <col min="19" max="16384" width="9" style="1"/>
  </cols>
  <sheetData>
    <row r="1" spans="1:10" x14ac:dyDescent="0.2">
      <c r="A1" s="6"/>
      <c r="B1" s="6"/>
      <c r="C1" s="6"/>
      <c r="D1" s="6"/>
      <c r="E1" s="6"/>
      <c r="F1" s="6"/>
      <c r="G1" s="6"/>
    </row>
    <row r="2" spans="1:10" ht="20.25" x14ac:dyDescent="0.3">
      <c r="A2" s="6"/>
      <c r="B2" s="100" t="s">
        <v>20</v>
      </c>
      <c r="C2" s="100"/>
      <c r="D2" s="100"/>
      <c r="E2" s="7"/>
      <c r="F2" s="7"/>
      <c r="G2" s="6"/>
    </row>
    <row r="3" spans="1:10" ht="14.25" x14ac:dyDescent="0.2">
      <c r="A3" s="6"/>
      <c r="B3" s="8" t="str">
        <f>toelichting!H7</f>
        <v>versie 1.16</v>
      </c>
      <c r="C3" s="8"/>
      <c r="D3" s="9"/>
      <c r="E3" s="9"/>
      <c r="F3" s="9"/>
      <c r="G3" s="6"/>
    </row>
    <row r="4" spans="1:10" ht="19.5" customHeight="1" x14ac:dyDescent="0.2">
      <c r="A4" s="6"/>
      <c r="B4" s="54" t="s">
        <v>23</v>
      </c>
      <c r="C4" s="8"/>
      <c r="D4" s="9"/>
      <c r="E4" s="9"/>
      <c r="F4" s="9"/>
      <c r="G4" s="6"/>
    </row>
    <row r="5" spans="1:10" s="2" customFormat="1" ht="14.25" x14ac:dyDescent="0.2">
      <c r="A5" s="10"/>
      <c r="B5" s="12" t="s">
        <v>0</v>
      </c>
      <c r="C5" s="11"/>
      <c r="D5" s="106"/>
      <c r="E5" s="103"/>
      <c r="F5" s="9"/>
      <c r="G5" s="10"/>
    </row>
    <row r="6" spans="1:10" s="2" customFormat="1" ht="14.25" x14ac:dyDescent="0.2">
      <c r="A6" s="10"/>
      <c r="B6" s="12"/>
      <c r="C6" s="12"/>
      <c r="D6" s="14"/>
      <c r="E6" s="9"/>
      <c r="F6" s="9"/>
      <c r="G6" s="10"/>
    </row>
    <row r="7" spans="1:10" s="2" customFormat="1" ht="14.25" x14ac:dyDescent="0.2">
      <c r="A7" s="10"/>
      <c r="B7" s="13" t="s">
        <v>4</v>
      </c>
      <c r="C7" s="13"/>
      <c r="D7" s="104"/>
      <c r="E7" s="105"/>
      <c r="F7" s="103"/>
      <c r="G7" s="10"/>
    </row>
    <row r="8" spans="1:10" s="2" customFormat="1" ht="14.25" x14ac:dyDescent="0.2">
      <c r="A8" s="10"/>
      <c r="B8" s="12"/>
      <c r="C8" s="12"/>
      <c r="D8" s="14"/>
      <c r="E8" s="9"/>
      <c r="F8" s="9"/>
      <c r="G8" s="10"/>
    </row>
    <row r="9" spans="1:10" s="2" customFormat="1" ht="14.25" x14ac:dyDescent="0.2">
      <c r="A9" s="10"/>
      <c r="B9" s="93" t="s">
        <v>72</v>
      </c>
      <c r="C9" s="11"/>
      <c r="D9" s="104"/>
      <c r="E9" s="103"/>
      <c r="F9" s="9"/>
      <c r="G9" s="10"/>
    </row>
    <row r="10" spans="1:10" s="2" customFormat="1" ht="14.25" x14ac:dyDescent="0.2">
      <c r="A10" s="10"/>
      <c r="B10" s="12"/>
      <c r="C10" s="12"/>
      <c r="D10" s="14"/>
      <c r="E10" s="9"/>
      <c r="F10" s="9"/>
      <c r="G10" s="10"/>
    </row>
    <row r="11" spans="1:10" s="2" customFormat="1" ht="14.25" x14ac:dyDescent="0.2">
      <c r="A11" s="10"/>
      <c r="B11" s="12" t="s">
        <v>1</v>
      </c>
      <c r="C11" s="12"/>
      <c r="D11" s="101"/>
      <c r="E11" s="102"/>
      <c r="F11" s="103"/>
      <c r="G11" s="10"/>
    </row>
    <row r="12" spans="1:10" s="2" customFormat="1" ht="14.25" x14ac:dyDescent="0.2">
      <c r="A12" s="10"/>
      <c r="B12" s="12"/>
      <c r="C12" s="12"/>
      <c r="D12" s="15"/>
      <c r="E12" s="16"/>
      <c r="F12" s="17"/>
      <c r="G12" s="10"/>
      <c r="I12" s="3"/>
    </row>
    <row r="13" spans="1:10" s="2" customFormat="1" ht="14.25" x14ac:dyDescent="0.2">
      <c r="A13" s="10"/>
      <c r="B13" s="19" t="s">
        <v>5</v>
      </c>
      <c r="C13" s="18"/>
      <c r="D13" s="5"/>
      <c r="E13" s="16"/>
      <c r="F13" s="17"/>
      <c r="G13" s="10"/>
    </row>
    <row r="14" spans="1:10" s="2" customFormat="1" ht="14.25" x14ac:dyDescent="0.2">
      <c r="A14" s="10"/>
      <c r="B14" s="12"/>
      <c r="C14" s="12"/>
      <c r="D14" s="15"/>
      <c r="E14" s="16"/>
      <c r="F14" s="17"/>
      <c r="G14" s="10"/>
    </row>
    <row r="15" spans="1:10" s="2" customFormat="1" ht="14.25" x14ac:dyDescent="0.2">
      <c r="A15" s="10"/>
      <c r="B15" s="19" t="s">
        <v>6</v>
      </c>
      <c r="C15" s="19"/>
      <c r="D15" s="26" t="s">
        <v>8</v>
      </c>
      <c r="E15" s="16"/>
      <c r="F15" s="17"/>
      <c r="G15" s="10"/>
      <c r="I15" s="91">
        <f>IF(D22&gt;0,DATE(IF(MONTH(D22)&gt;=8,YEAR(D22),YEAR(D22)-1),8,1),0)</f>
        <v>0</v>
      </c>
      <c r="J15" s="2" t="s">
        <v>62</v>
      </c>
    </row>
    <row r="16" spans="1:10" s="2" customFormat="1" ht="14.25" x14ac:dyDescent="0.2">
      <c r="A16" s="10"/>
      <c r="B16" s="19" t="str">
        <f>IF(D15="ja","Standaard salaris boven/gelijk max schaal 8 =  € 3331,-"," ")</f>
        <v xml:space="preserve"> </v>
      </c>
      <c r="C16" s="19"/>
      <c r="D16" s="28"/>
      <c r="E16" s="16"/>
      <c r="F16" s="17"/>
      <c r="G16" s="10"/>
      <c r="I16" s="2" t="s">
        <v>7</v>
      </c>
    </row>
    <row r="17" spans="1:13" s="2" customFormat="1" ht="14.25" x14ac:dyDescent="0.2">
      <c r="A17" s="10"/>
      <c r="B17" s="36"/>
      <c r="C17" s="36"/>
      <c r="D17" s="36"/>
      <c r="E17" s="16"/>
      <c r="F17" s="17"/>
      <c r="G17" s="10"/>
      <c r="I17" s="2" t="s">
        <v>8</v>
      </c>
    </row>
    <row r="18" spans="1:13" s="2" customFormat="1" ht="14.25" x14ac:dyDescent="0.2">
      <c r="A18" s="10"/>
      <c r="B18" s="29" t="s">
        <v>11</v>
      </c>
      <c r="C18" s="29"/>
      <c r="D18" s="5"/>
      <c r="E18" s="90" t="str">
        <f>IF(AND(D20&gt;0,D18=0),"Vul vanaf datum  in",IF(D18&lt;D20,"Opbouw vanaf groter/gelijk zijn aan ingang DV",IF(D18&lt;I15, IF(OR(MONTH(D22)=9,MONTH(D22)=8),"Let op: berekening is langer dan 1 kalenderjaar","Vanaf datum ligt voor begin schooljaar"),"")))</f>
        <v/>
      </c>
      <c r="F18" s="17"/>
      <c r="G18" s="10"/>
    </row>
    <row r="19" spans="1:13" ht="14.25" x14ac:dyDescent="0.2">
      <c r="A19" s="10"/>
      <c r="B19" s="12"/>
      <c r="C19" s="12"/>
      <c r="D19" s="15"/>
      <c r="E19" s="16"/>
      <c r="F19" s="17"/>
      <c r="G19" s="10"/>
      <c r="I19" s="1">
        <v>0</v>
      </c>
      <c r="J19" s="1">
        <v>18</v>
      </c>
      <c r="K19" s="1">
        <v>24</v>
      </c>
      <c r="L19" s="1">
        <v>1</v>
      </c>
      <c r="M19" s="1">
        <v>31</v>
      </c>
    </row>
    <row r="20" spans="1:13" ht="13.5" customHeight="1" x14ac:dyDescent="0.2">
      <c r="A20" s="6"/>
      <c r="B20" s="12" t="s">
        <v>2</v>
      </c>
      <c r="C20" s="11"/>
      <c r="D20" s="4"/>
      <c r="E20" s="9"/>
      <c r="F20" s="9"/>
      <c r="G20" s="6"/>
      <c r="I20" s="1">
        <v>19</v>
      </c>
      <c r="J20" s="1">
        <v>19</v>
      </c>
      <c r="K20" s="1">
        <v>16</v>
      </c>
      <c r="L20" s="1">
        <v>2</v>
      </c>
      <c r="M20" s="1">
        <v>28</v>
      </c>
    </row>
    <row r="21" spans="1:13" ht="14.25" x14ac:dyDescent="0.2">
      <c r="A21" s="6"/>
      <c r="B21" s="12"/>
      <c r="C21" s="12"/>
      <c r="D21" s="20"/>
      <c r="E21" s="9"/>
      <c r="F21" s="9"/>
      <c r="G21" s="6"/>
      <c r="I21" s="1">
        <v>20</v>
      </c>
      <c r="J21" s="1">
        <v>20</v>
      </c>
      <c r="K21" s="1">
        <v>8</v>
      </c>
      <c r="L21" s="1">
        <v>3</v>
      </c>
      <c r="M21" s="1">
        <v>31</v>
      </c>
    </row>
    <row r="22" spans="1:13" ht="14.25" x14ac:dyDescent="0.2">
      <c r="A22" s="6"/>
      <c r="B22" s="12" t="s">
        <v>3</v>
      </c>
      <c r="C22" s="11"/>
      <c r="D22" s="89"/>
      <c r="E22" s="57" t="str">
        <f>IF(D22&lt;D20,"Einde DV moet groter zijn dan Ingang DV","(zie toelichting punt 1)")</f>
        <v>(zie toelichting punt 1)</v>
      </c>
      <c r="F22" s="9"/>
      <c r="G22" s="6"/>
      <c r="I22" s="1">
        <v>21</v>
      </c>
      <c r="J22" s="1">
        <v>29</v>
      </c>
      <c r="K22" s="1">
        <v>0</v>
      </c>
      <c r="L22" s="1">
        <v>4</v>
      </c>
      <c r="M22" s="1">
        <v>30</v>
      </c>
    </row>
    <row r="23" spans="1:13" ht="14.25" x14ac:dyDescent="0.2">
      <c r="A23" s="10"/>
      <c r="B23" s="19"/>
      <c r="C23" s="19"/>
      <c r="D23" s="17"/>
      <c r="E23" s="16"/>
      <c r="F23" s="17"/>
      <c r="G23" s="10"/>
      <c r="I23" s="1">
        <v>30</v>
      </c>
      <c r="J23" s="1">
        <v>39</v>
      </c>
      <c r="K23" s="1">
        <v>8</v>
      </c>
      <c r="L23" s="1">
        <v>5</v>
      </c>
      <c r="M23" s="1">
        <v>31</v>
      </c>
    </row>
    <row r="24" spans="1:13" ht="14.25" x14ac:dyDescent="0.2">
      <c r="A24" s="10"/>
      <c r="B24" s="84" t="s">
        <v>55</v>
      </c>
      <c r="C24" s="19"/>
      <c r="D24" s="92"/>
      <c r="E24" s="57" t="s">
        <v>47</v>
      </c>
      <c r="F24" s="17"/>
      <c r="G24" s="10"/>
      <c r="I24" s="1">
        <v>40</v>
      </c>
      <c r="J24" s="1">
        <v>44</v>
      </c>
      <c r="K24" s="1">
        <v>16</v>
      </c>
      <c r="L24" s="1">
        <v>6</v>
      </c>
      <c r="M24" s="1">
        <v>30</v>
      </c>
    </row>
    <row r="25" spans="1:13" ht="14.25" x14ac:dyDescent="0.2">
      <c r="A25" s="10"/>
      <c r="B25" s="36"/>
      <c r="C25" s="36"/>
      <c r="D25" s="67"/>
      <c r="E25" s="57"/>
      <c r="F25" s="17"/>
      <c r="G25" s="10"/>
      <c r="I25" s="1">
        <v>45</v>
      </c>
      <c r="J25" s="1">
        <v>49</v>
      </c>
      <c r="K25" s="1">
        <v>24</v>
      </c>
      <c r="L25" s="1">
        <v>7</v>
      </c>
      <c r="M25" s="1">
        <v>31</v>
      </c>
    </row>
    <row r="26" spans="1:13" ht="14.25" x14ac:dyDescent="0.2">
      <c r="A26" s="10"/>
      <c r="B26" s="30"/>
      <c r="C26" s="36"/>
      <c r="D26" s="67" t="s">
        <v>50</v>
      </c>
      <c r="E26" s="47" t="s">
        <v>51</v>
      </c>
      <c r="F26" s="16" t="s">
        <v>41</v>
      </c>
      <c r="G26" s="10"/>
      <c r="I26" s="1">
        <v>50</v>
      </c>
      <c r="J26" s="1">
        <v>54</v>
      </c>
      <c r="K26" s="1">
        <v>32</v>
      </c>
      <c r="L26" s="1">
        <v>8</v>
      </c>
      <c r="M26" s="1">
        <v>31</v>
      </c>
    </row>
    <row r="27" spans="1:13" ht="14.25" x14ac:dyDescent="0.2">
      <c r="A27" s="10"/>
      <c r="B27" s="84" t="s">
        <v>54</v>
      </c>
      <c r="C27" s="36"/>
      <c r="D27" s="55"/>
      <c r="E27" s="55"/>
      <c r="F27" s="27"/>
      <c r="G27" s="57" t="s">
        <v>26</v>
      </c>
      <c r="I27" s="1">
        <v>55</v>
      </c>
      <c r="J27" s="1">
        <v>59</v>
      </c>
      <c r="K27" s="1">
        <v>40</v>
      </c>
      <c r="L27" s="1">
        <v>9</v>
      </c>
      <c r="M27" s="1">
        <v>30</v>
      </c>
    </row>
    <row r="28" spans="1:13" ht="14.25" x14ac:dyDescent="0.2">
      <c r="A28" s="10"/>
      <c r="B28" s="36"/>
      <c r="C28" s="36"/>
      <c r="D28" s="67"/>
      <c r="E28" s="57"/>
      <c r="F28" s="17"/>
      <c r="G28" s="10"/>
      <c r="I28" s="1">
        <v>60</v>
      </c>
      <c r="J28" s="1">
        <v>100</v>
      </c>
      <c r="K28" s="1">
        <v>48</v>
      </c>
      <c r="L28" s="1">
        <v>10</v>
      </c>
      <c r="M28" s="1">
        <v>31</v>
      </c>
    </row>
    <row r="29" spans="1:13" ht="14.25" x14ac:dyDescent="0.2">
      <c r="A29" s="10"/>
      <c r="B29" s="87" t="s">
        <v>61</v>
      </c>
      <c r="C29" s="36"/>
      <c r="D29" s="85"/>
      <c r="E29" s="57" t="s">
        <v>25</v>
      </c>
      <c r="F29" s="17"/>
      <c r="G29" s="10"/>
      <c r="L29" s="1">
        <v>11</v>
      </c>
      <c r="M29" s="1">
        <v>30</v>
      </c>
    </row>
    <row r="30" spans="1:13" ht="14.25" x14ac:dyDescent="0.2">
      <c r="A30" s="10"/>
      <c r="B30" s="36"/>
      <c r="C30" s="36"/>
      <c r="D30" s="86"/>
      <c r="E30" s="57"/>
      <c r="F30" s="17"/>
      <c r="G30" s="10"/>
      <c r="I30" s="1">
        <f>(2/21)*428/12*0.425</f>
        <v>1.4436507936507936</v>
      </c>
      <c r="L30" s="1">
        <v>12</v>
      </c>
      <c r="M30" s="1">
        <v>31</v>
      </c>
    </row>
    <row r="31" spans="1:13" ht="14.25" x14ac:dyDescent="0.2">
      <c r="A31" s="6"/>
      <c r="B31" s="19" t="s">
        <v>9</v>
      </c>
      <c r="C31" s="19"/>
      <c r="D31" s="22" t="str">
        <f>IF(D18=0,"",D18)</f>
        <v/>
      </c>
      <c r="E31" s="9"/>
      <c r="F31" s="21"/>
      <c r="G31" s="6"/>
    </row>
    <row r="32" spans="1:13" ht="14.25" x14ac:dyDescent="0.2">
      <c r="A32" s="6"/>
      <c r="B32" s="23" t="str">
        <f>"Leeftijd op "&amp;IF(D22&gt;0,TEXT(D22,"dd-mm-jjjj"),"")</f>
        <v xml:space="preserve">Leeftijd op </v>
      </c>
      <c r="C32" s="23"/>
      <c r="D32" s="24">
        <f>IF(D13&gt;0,IF(D22&gt;0,DATEDIF(D13,D22,"y"),0),0)</f>
        <v>0</v>
      </c>
      <c r="E32" s="9"/>
      <c r="F32" s="9"/>
      <c r="G32" s="6"/>
      <c r="I32" s="48"/>
    </row>
    <row r="33" spans="1:13" ht="14.25" x14ac:dyDescent="0.2">
      <c r="A33" s="6"/>
      <c r="B33" s="34" t="s">
        <v>14</v>
      </c>
      <c r="C33" s="23"/>
      <c r="D33" s="25">
        <f>428+IF(D15="ja",VLOOKUP(D32,I19:K28,3,TRUE)+IF(D16="ja",8))</f>
        <v>428</v>
      </c>
      <c r="E33" s="57" t="s">
        <v>57</v>
      </c>
      <c r="F33" s="9"/>
      <c r="G33" s="6"/>
      <c r="I33" s="78" t="s">
        <v>52</v>
      </c>
      <c r="M33" s="1" t="s">
        <v>53</v>
      </c>
    </row>
    <row r="34" spans="1:13" ht="14.25" x14ac:dyDescent="0.2">
      <c r="A34" s="6"/>
      <c r="B34" s="34"/>
      <c r="C34" s="23"/>
      <c r="D34" s="25"/>
      <c r="E34" s="9"/>
      <c r="F34" s="9"/>
      <c r="G34" s="6"/>
      <c r="I34" s="79">
        <f>VLOOKUP(MONTH(D22),L19:M30,2,TRUE)</f>
        <v>31</v>
      </c>
      <c r="K34" s="81" t="s">
        <v>24</v>
      </c>
      <c r="M34" s="80">
        <f>VLOOKUP(MONTH(E27),L19:M30,2,TRUE)</f>
        <v>31</v>
      </c>
    </row>
    <row r="35" spans="1:13" ht="14.25" x14ac:dyDescent="0.2">
      <c r="A35" s="6"/>
      <c r="B35" s="9"/>
      <c r="C35" s="9"/>
      <c r="D35" s="47" t="s">
        <v>16</v>
      </c>
      <c r="E35" s="46" t="s">
        <v>17</v>
      </c>
      <c r="F35" s="9"/>
      <c r="G35" s="6"/>
      <c r="I35" s="80">
        <f>IF(D31&gt;0,(IF(D22&gt;0,TRUNC((DATEDIF(D31,D22+1,"m"))),0)),0)</f>
        <v>0</v>
      </c>
      <c r="K35" s="82" t="s">
        <v>18</v>
      </c>
      <c r="M35" s="80">
        <f>IF(D27&gt;0,(IF(E27&gt;0,TRUNC((DATEDIF(D27,E27+1,"m"))),0)),0)</f>
        <v>0</v>
      </c>
    </row>
    <row r="36" spans="1:13" ht="14.25" x14ac:dyDescent="0.2">
      <c r="A36" s="6"/>
      <c r="B36" s="23" t="s">
        <v>10</v>
      </c>
      <c r="C36" s="23"/>
      <c r="D36" s="25">
        <f>I40</f>
        <v>0</v>
      </c>
      <c r="E36" s="49">
        <f>I42</f>
        <v>0</v>
      </c>
      <c r="F36" s="58" t="s">
        <v>58</v>
      </c>
      <c r="G36" s="6"/>
      <c r="I36" s="80"/>
      <c r="K36" s="82"/>
      <c r="M36" s="80"/>
    </row>
    <row r="37" spans="1:13" ht="14.25" x14ac:dyDescent="0.2">
      <c r="A37" s="6"/>
      <c r="B37" s="84" t="s">
        <v>54</v>
      </c>
      <c r="C37" s="63"/>
      <c r="D37" s="25">
        <f>M40</f>
        <v>0</v>
      </c>
      <c r="E37" s="49">
        <f>M42</f>
        <v>0</v>
      </c>
      <c r="F37" s="58"/>
      <c r="G37" s="6"/>
      <c r="I37" s="80"/>
      <c r="K37" s="82"/>
      <c r="M37" s="80"/>
    </row>
    <row r="38" spans="1:13" ht="14.25" x14ac:dyDescent="0.2">
      <c r="A38" s="6"/>
      <c r="B38" s="36" t="s">
        <v>15</v>
      </c>
      <c r="C38" s="29"/>
      <c r="D38" s="25">
        <f>D68</f>
        <v>0</v>
      </c>
      <c r="E38" s="50">
        <f>E68</f>
        <v>0</v>
      </c>
      <c r="F38" s="43"/>
      <c r="G38" s="6"/>
      <c r="I38" s="80">
        <f>IF(D31&gt;0,IF(D22&gt;0,TRUNC((DATEDIF(D31,D22+1,"md"))),0),0)</f>
        <v>0</v>
      </c>
      <c r="K38" s="81" t="s">
        <v>19</v>
      </c>
      <c r="M38" s="80">
        <f>IF(D27&gt;0,IF(E27&gt;0,TRUNC((DATEDIF(D27,E27+1,"md"))),0),0)</f>
        <v>0</v>
      </c>
    </row>
    <row r="39" spans="1:13" ht="15" x14ac:dyDescent="0.25">
      <c r="A39" s="6"/>
      <c r="B39" s="83" t="s">
        <v>56</v>
      </c>
      <c r="C39" s="23"/>
      <c r="D39" s="44">
        <f>D29+IF((D38+D37)=D36,0,IF((D38+D37)&lt;D36,IF(E36&gt;=(E38+E37),D36-D38-D37,D36-D38-D37-1),IF((E38+E37)&gt;=E36,D36-D38-D37,D36-D38-D37+1)))</f>
        <v>0</v>
      </c>
      <c r="E39" s="44">
        <f>IF((E36&gt;=(E38+E37))*AND(D36&gt;=(D38+D37)),E36-E38-E37,IF((D38+D37)&gt;=D36,IF((E38+E37)&gt;=E36,-((E38+E37)-E36),-(60+E38+E37-E36)),E36+60-E38-E37))</f>
        <v>0</v>
      </c>
      <c r="F39" s="59" t="s">
        <v>59</v>
      </c>
      <c r="G39" s="6"/>
      <c r="I39" s="80">
        <f>(I35/12*D24*D33)+(I38/I34*D24*D33/12)</f>
        <v>0</v>
      </c>
      <c r="K39" s="81"/>
      <c r="M39" s="80">
        <f>(M35/12*F27*D33)+(M38/I34*F27*D33/12)</f>
        <v>0</v>
      </c>
    </row>
    <row r="40" spans="1:13" ht="9.75" customHeight="1" x14ac:dyDescent="0.25">
      <c r="A40" s="6"/>
      <c r="B40" s="63"/>
      <c r="C40" s="63"/>
      <c r="D40" s="44"/>
      <c r="E40" s="44"/>
      <c r="F40" s="59"/>
      <c r="G40" s="6"/>
      <c r="I40" s="80">
        <f>INT(I39)</f>
        <v>0</v>
      </c>
      <c r="K40" s="81" t="s">
        <v>16</v>
      </c>
      <c r="M40" s="80">
        <f>INT(M39)</f>
        <v>0</v>
      </c>
    </row>
    <row r="41" spans="1:13" ht="21" customHeight="1" x14ac:dyDescent="0.2">
      <c r="A41" s="6"/>
      <c r="B41" s="65" t="s">
        <v>39</v>
      </c>
      <c r="C41" s="63"/>
      <c r="D41" s="88" t="s">
        <v>8</v>
      </c>
      <c r="E41" s="98" t="str">
        <f>IF(D41="ja"," Indien betrokkene meer dan 4 keer de taakomvang per week, verlof heeft genoten, is tenminste het wettelijk verlof aan hem/haar verleend. Uitbetaling van overige verlofrechten is in principe niet verplicht","")</f>
        <v/>
      </c>
      <c r="F41" s="99"/>
      <c r="G41" s="6"/>
      <c r="I41" s="80">
        <f>I39-I40</f>
        <v>0</v>
      </c>
      <c r="K41" s="81"/>
      <c r="M41" s="80">
        <f>M39-M40</f>
        <v>0</v>
      </c>
    </row>
    <row r="42" spans="1:13" ht="39" customHeight="1" x14ac:dyDescent="0.25">
      <c r="A42" s="6"/>
      <c r="B42" s="9"/>
      <c r="C42" s="9"/>
      <c r="D42" s="44"/>
      <c r="E42" s="99"/>
      <c r="F42" s="99"/>
      <c r="G42" s="6"/>
      <c r="I42" s="80">
        <f>INT(I41*60)</f>
        <v>0</v>
      </c>
      <c r="K42" s="81" t="s">
        <v>17</v>
      </c>
      <c r="M42" s="80">
        <f>INT(M41*60)</f>
        <v>0</v>
      </c>
    </row>
    <row r="43" spans="1:13" ht="19.5" customHeight="1" x14ac:dyDescent="0.2">
      <c r="A43" s="6"/>
      <c r="B43" s="39" t="s">
        <v>27</v>
      </c>
      <c r="C43" s="31"/>
      <c r="D43" s="41" t="s">
        <v>16</v>
      </c>
      <c r="E43" s="42" t="s">
        <v>17</v>
      </c>
      <c r="F43" s="56" t="s">
        <v>60</v>
      </c>
      <c r="G43" s="6"/>
    </row>
    <row r="44" spans="1:13" ht="14.25" customHeight="1" x14ac:dyDescent="0.2">
      <c r="A44" s="30"/>
      <c r="B44" s="63" t="s">
        <v>33</v>
      </c>
      <c r="C44" s="31"/>
      <c r="D44" s="37"/>
      <c r="E44" s="37"/>
      <c r="F44" s="61" t="str">
        <f>IF(D44&gt;48,"LET OP: Onwaarschijnlijk hoog aantal uren ingevoerd.","")</f>
        <v/>
      </c>
      <c r="G44" s="30"/>
    </row>
    <row r="45" spans="1:13" ht="14.25" customHeight="1" x14ac:dyDescent="0.2">
      <c r="A45" s="30"/>
      <c r="B45" s="64" t="s">
        <v>36</v>
      </c>
      <c r="C45" s="32"/>
      <c r="D45" s="37"/>
      <c r="E45" s="37"/>
      <c r="F45" s="61" t="str">
        <f>IF(D45&gt;96,"LET OP: Onwaarschijnlijk hoog aantal uren ingevoerd.","")</f>
        <v/>
      </c>
      <c r="G45" s="30"/>
    </row>
    <row r="46" spans="1:13" ht="14.25" customHeight="1" x14ac:dyDescent="0.2">
      <c r="A46" s="30"/>
      <c r="B46" s="64" t="s">
        <v>37</v>
      </c>
      <c r="C46" s="32"/>
      <c r="D46" s="37"/>
      <c r="E46" s="37"/>
      <c r="F46" s="61" t="str">
        <f>IF(D46&gt;48,"LET OP: Onwaarschijnlijk hoog aantal uren ingevoerd.","")</f>
        <v/>
      </c>
      <c r="G46" s="30"/>
    </row>
    <row r="47" spans="1:13" ht="14.25" x14ac:dyDescent="0.2">
      <c r="A47" s="30"/>
      <c r="B47" s="64" t="s">
        <v>34</v>
      </c>
      <c r="C47" s="32"/>
      <c r="D47" s="37"/>
      <c r="E47" s="37"/>
      <c r="F47" s="61" t="str">
        <f>IF(D47&gt;144,"LET OP: Onwaarschijnlijk hoog aantal uren ingevoerd.","")</f>
        <v/>
      </c>
      <c r="G47" s="30"/>
    </row>
    <row r="48" spans="1:13" ht="14.25" x14ac:dyDescent="0.2">
      <c r="A48" s="30"/>
      <c r="B48" s="64" t="s">
        <v>35</v>
      </c>
      <c r="C48" s="32"/>
      <c r="D48" s="37"/>
      <c r="E48" s="37"/>
      <c r="F48" s="61" t="str">
        <f>IF(D48&gt;288,"LET OP: Onwaarschijnlijk hoog aantal uren ingevoerd.","")</f>
        <v/>
      </c>
      <c r="G48" s="30"/>
    </row>
    <row r="49" spans="1:7" ht="14.25" x14ac:dyDescent="0.2">
      <c r="A49" s="30"/>
      <c r="B49" s="64" t="s">
        <v>38</v>
      </c>
      <c r="C49" s="32"/>
      <c r="D49" s="37"/>
      <c r="E49" s="37"/>
      <c r="F49" s="61"/>
      <c r="G49" s="30"/>
    </row>
    <row r="50" spans="1:7" ht="14.25" customHeight="1" x14ac:dyDescent="0.2">
      <c r="A50" s="30"/>
      <c r="B50" s="32" t="s">
        <v>28</v>
      </c>
      <c r="C50" s="32"/>
      <c r="D50" s="37"/>
      <c r="E50" s="37"/>
      <c r="F50" s="61"/>
      <c r="G50" s="30"/>
    </row>
    <row r="51" spans="1:7" ht="14.25" customHeight="1" x14ac:dyDescent="0.2">
      <c r="A51" s="30"/>
      <c r="B51" s="32" t="s">
        <v>29</v>
      </c>
      <c r="C51" s="32"/>
      <c r="D51" s="37"/>
      <c r="E51" s="37"/>
      <c r="F51" s="61"/>
      <c r="G51" s="30"/>
    </row>
    <row r="52" spans="1:7" ht="14.25" customHeight="1" x14ac:dyDescent="0.2">
      <c r="A52" s="30"/>
      <c r="B52" s="32" t="s">
        <v>30</v>
      </c>
      <c r="C52" s="32"/>
      <c r="D52" s="37"/>
      <c r="E52" s="37"/>
      <c r="F52" s="61"/>
      <c r="G52" s="30"/>
    </row>
    <row r="53" spans="1:7" ht="14.25" customHeight="1" x14ac:dyDescent="0.2">
      <c r="A53" s="30"/>
      <c r="B53" s="32" t="s">
        <v>31</v>
      </c>
      <c r="C53" s="32"/>
      <c r="D53" s="37"/>
      <c r="E53" s="37"/>
      <c r="F53" s="61"/>
      <c r="G53" s="30"/>
    </row>
    <row r="54" spans="1:7" ht="14.25" customHeight="1" x14ac:dyDescent="0.2">
      <c r="A54" s="30"/>
      <c r="B54" s="35" t="s">
        <v>32</v>
      </c>
      <c r="C54" s="32"/>
      <c r="D54" s="37"/>
      <c r="E54" s="37"/>
      <c r="F54" s="61" t="str">
        <f t="shared" ref="F54:F67" si="0">IF(D54&gt;45,"LET OP: Onwaarschijnlijk hoog aantal uren ingevoerd.","")</f>
        <v/>
      </c>
      <c r="G54" s="30"/>
    </row>
    <row r="55" spans="1:7" ht="14.25" customHeight="1" x14ac:dyDescent="0.2">
      <c r="A55" s="30"/>
      <c r="B55" s="35" t="s">
        <v>13</v>
      </c>
      <c r="C55" s="32"/>
      <c r="D55" s="30"/>
      <c r="E55" s="30"/>
      <c r="F55" s="30"/>
      <c r="G55" s="30"/>
    </row>
    <row r="56" spans="1:7" ht="14.25" customHeight="1" x14ac:dyDescent="0.2">
      <c r="A56" s="30"/>
      <c r="B56" s="33"/>
      <c r="C56" s="30"/>
      <c r="D56" s="37"/>
      <c r="E56" s="37"/>
      <c r="F56" s="45" t="str">
        <f t="shared" si="0"/>
        <v/>
      </c>
      <c r="G56" s="30"/>
    </row>
    <row r="57" spans="1:7" ht="14.25" customHeight="1" x14ac:dyDescent="0.2">
      <c r="A57" s="30"/>
      <c r="B57" s="33"/>
      <c r="C57" s="30"/>
      <c r="D57" s="37"/>
      <c r="E57" s="37"/>
      <c r="F57" s="45" t="str">
        <f t="shared" si="0"/>
        <v/>
      </c>
      <c r="G57" s="30"/>
    </row>
    <row r="58" spans="1:7" ht="14.25" customHeight="1" x14ac:dyDescent="0.2">
      <c r="A58" s="30"/>
      <c r="B58" s="33"/>
      <c r="C58" s="30"/>
      <c r="D58" s="37"/>
      <c r="E58" s="37"/>
      <c r="F58" s="45" t="str">
        <f t="shared" si="0"/>
        <v/>
      </c>
      <c r="G58" s="30"/>
    </row>
    <row r="59" spans="1:7" ht="14.25" customHeight="1" x14ac:dyDescent="0.2">
      <c r="A59" s="30"/>
      <c r="B59" s="33"/>
      <c r="C59" s="30"/>
      <c r="D59" s="37"/>
      <c r="E59" s="37"/>
      <c r="F59" s="45" t="str">
        <f t="shared" si="0"/>
        <v/>
      </c>
      <c r="G59" s="30"/>
    </row>
    <row r="60" spans="1:7" ht="14.25" customHeight="1" x14ac:dyDescent="0.2">
      <c r="A60" s="30"/>
      <c r="B60" s="33"/>
      <c r="C60" s="30"/>
      <c r="D60" s="37"/>
      <c r="E60" s="37"/>
      <c r="F60" s="45" t="str">
        <f t="shared" si="0"/>
        <v/>
      </c>
      <c r="G60" s="30"/>
    </row>
    <row r="61" spans="1:7" ht="14.25" customHeight="1" x14ac:dyDescent="0.2">
      <c r="A61" s="30"/>
      <c r="B61" s="33"/>
      <c r="C61" s="30"/>
      <c r="D61" s="37"/>
      <c r="E61" s="37"/>
      <c r="F61" s="45" t="str">
        <f t="shared" si="0"/>
        <v/>
      </c>
      <c r="G61" s="30"/>
    </row>
    <row r="62" spans="1:7" ht="14.25" customHeight="1" x14ac:dyDescent="0.2">
      <c r="A62" s="30"/>
      <c r="B62" s="33"/>
      <c r="C62" s="30"/>
      <c r="D62" s="37"/>
      <c r="E62" s="37"/>
      <c r="F62" s="45" t="str">
        <f t="shared" si="0"/>
        <v/>
      </c>
      <c r="G62" s="30"/>
    </row>
    <row r="63" spans="1:7" ht="14.25" customHeight="1" x14ac:dyDescent="0.2">
      <c r="A63" s="30"/>
      <c r="B63" s="33"/>
      <c r="C63" s="30"/>
      <c r="D63" s="37"/>
      <c r="E63" s="37"/>
      <c r="F63" s="45" t="str">
        <f t="shared" si="0"/>
        <v/>
      </c>
      <c r="G63" s="30"/>
    </row>
    <row r="64" spans="1:7" ht="14.25" customHeight="1" x14ac:dyDescent="0.2">
      <c r="A64" s="30"/>
      <c r="B64" s="33"/>
      <c r="C64" s="30"/>
      <c r="D64" s="37"/>
      <c r="E64" s="37"/>
      <c r="F64" s="45" t="str">
        <f t="shared" si="0"/>
        <v/>
      </c>
      <c r="G64" s="30"/>
    </row>
    <row r="65" spans="1:8" ht="14.25" customHeight="1" x14ac:dyDescent="0.2">
      <c r="A65" s="30"/>
      <c r="B65" s="33"/>
      <c r="C65" s="30"/>
      <c r="D65" s="37"/>
      <c r="E65" s="37"/>
      <c r="F65" s="45" t="str">
        <f t="shared" si="0"/>
        <v/>
      </c>
      <c r="G65" s="30"/>
    </row>
    <row r="66" spans="1:8" ht="14.25" customHeight="1" x14ac:dyDescent="0.2">
      <c r="A66" s="30"/>
      <c r="B66" s="33"/>
      <c r="C66" s="30"/>
      <c r="D66" s="37"/>
      <c r="E66" s="37"/>
      <c r="F66" s="45" t="str">
        <f t="shared" si="0"/>
        <v/>
      </c>
      <c r="G66" s="30"/>
    </row>
    <row r="67" spans="1:8" ht="14.25" customHeight="1" x14ac:dyDescent="0.2">
      <c r="A67" s="30"/>
      <c r="B67" s="33"/>
      <c r="C67" s="30"/>
      <c r="D67" s="37"/>
      <c r="E67" s="37"/>
      <c r="F67" s="45" t="str">
        <f t="shared" si="0"/>
        <v/>
      </c>
      <c r="G67" s="30"/>
    </row>
    <row r="68" spans="1:8" ht="14.25" customHeight="1" x14ac:dyDescent="0.2">
      <c r="A68" s="30"/>
      <c r="B68" s="30" t="s">
        <v>12</v>
      </c>
      <c r="C68" s="30"/>
      <c r="D68" s="38">
        <f>SUM(D44:D54)+SUM(D56:D67)+((SUM(E44:E54)+SUM(E56:E67)-MOD(SUM(E44:E54)+SUM(E56:E67),60))/60)</f>
        <v>0</v>
      </c>
      <c r="E68" s="38">
        <f>MOD(SUM(E44:E54)+SUM(E56:E67),60)</f>
        <v>0</v>
      </c>
      <c r="F68" s="30"/>
      <c r="G68" s="30"/>
      <c r="H68" s="40"/>
    </row>
    <row r="69" spans="1:8" ht="14.25" customHeight="1" x14ac:dyDescent="0.2">
      <c r="A69" s="30"/>
      <c r="B69" s="30"/>
      <c r="C69" s="30"/>
      <c r="D69" s="30"/>
      <c r="E69" s="30"/>
      <c r="F69" s="30"/>
      <c r="G69" s="30"/>
    </row>
    <row r="70" spans="1:8" ht="14.25" customHeight="1" x14ac:dyDescent="0.2">
      <c r="A70" s="30"/>
      <c r="B70" s="30" t="s">
        <v>49</v>
      </c>
      <c r="C70" s="30"/>
      <c r="D70" s="30"/>
      <c r="E70" s="30"/>
      <c r="F70" s="30"/>
      <c r="G70" s="30"/>
    </row>
    <row r="71" spans="1:8" ht="14.25" customHeight="1" x14ac:dyDescent="0.2">
      <c r="A71" s="30"/>
      <c r="B71" s="30"/>
      <c r="C71" s="30"/>
      <c r="D71" s="30"/>
      <c r="E71" s="30"/>
      <c r="F71" s="30"/>
      <c r="G71" s="30"/>
    </row>
    <row r="72" spans="1:8" ht="14.25" customHeight="1" x14ac:dyDescent="0.2">
      <c r="A72" s="30"/>
      <c r="B72" s="30"/>
      <c r="C72" s="30"/>
      <c r="D72" s="30"/>
      <c r="E72" s="30"/>
      <c r="F72" s="30"/>
      <c r="G72" s="30"/>
    </row>
    <row r="73" spans="1:8" x14ac:dyDescent="0.2">
      <c r="A73" s="30"/>
      <c r="B73" s="30"/>
      <c r="C73" s="30"/>
      <c r="D73" s="30"/>
      <c r="E73" s="30"/>
      <c r="F73" s="30"/>
      <c r="G73" s="30"/>
    </row>
    <row r="74" spans="1:8" x14ac:dyDescent="0.2">
      <c r="A74" s="60"/>
      <c r="B74" s="60"/>
      <c r="C74" s="60"/>
      <c r="D74" s="60"/>
      <c r="E74" s="60"/>
      <c r="F74" s="60"/>
      <c r="G74" s="60"/>
    </row>
    <row r="75" spans="1:8" x14ac:dyDescent="0.2">
      <c r="A75" s="60"/>
      <c r="B75" s="60"/>
      <c r="C75" s="60"/>
      <c r="D75" s="60"/>
      <c r="E75" s="60"/>
      <c r="F75" s="60"/>
      <c r="G75" s="60"/>
    </row>
    <row r="76" spans="1:8" x14ac:dyDescent="0.2">
      <c r="A76" s="60"/>
      <c r="B76" s="60"/>
      <c r="C76" s="60"/>
      <c r="D76" s="60"/>
      <c r="E76" s="60"/>
      <c r="F76" s="60"/>
      <c r="G76" s="60"/>
    </row>
    <row r="77" spans="1:8" x14ac:dyDescent="0.2">
      <c r="A77" s="60"/>
      <c r="B77" s="60"/>
      <c r="C77" s="60"/>
      <c r="D77" s="60"/>
      <c r="E77" s="60"/>
      <c r="F77" s="60"/>
      <c r="G77" s="60"/>
    </row>
    <row r="78" spans="1:8" x14ac:dyDescent="0.2">
      <c r="A78" s="60"/>
      <c r="B78" s="60"/>
      <c r="C78" s="60"/>
      <c r="D78" s="60"/>
      <c r="E78" s="60"/>
      <c r="F78" s="60"/>
      <c r="G78" s="60"/>
    </row>
    <row r="79" spans="1:8" x14ac:dyDescent="0.2">
      <c r="A79" s="60"/>
      <c r="B79" s="60"/>
      <c r="C79" s="60"/>
      <c r="D79" s="60"/>
      <c r="E79" s="60"/>
      <c r="F79" s="60"/>
      <c r="G79" s="60"/>
    </row>
    <row r="80" spans="1:8" x14ac:dyDescent="0.2">
      <c r="A80" s="60"/>
      <c r="B80" s="60"/>
      <c r="C80" s="60"/>
      <c r="D80" s="60"/>
      <c r="E80" s="60"/>
      <c r="F80" s="60"/>
      <c r="G80" s="60"/>
    </row>
    <row r="81" spans="1:7" x14ac:dyDescent="0.2">
      <c r="A81" s="60"/>
      <c r="B81" s="60"/>
      <c r="C81" s="60"/>
      <c r="D81" s="60"/>
      <c r="E81" s="60"/>
      <c r="F81" s="60"/>
      <c r="G81" s="60"/>
    </row>
    <row r="82" spans="1:7" x14ac:dyDescent="0.2">
      <c r="A82" s="60"/>
      <c r="B82" s="60"/>
      <c r="C82" s="60"/>
      <c r="D82" s="60"/>
      <c r="E82" s="60"/>
      <c r="F82" s="60"/>
      <c r="G82" s="60"/>
    </row>
    <row r="92" spans="1:7" x14ac:dyDescent="0.2">
      <c r="D92" s="3"/>
      <c r="E92" s="3"/>
      <c r="F92" s="3"/>
    </row>
    <row r="93" spans="1:7" x14ac:dyDescent="0.2">
      <c r="B93" s="3"/>
      <c r="C93" s="3"/>
      <c r="D93" s="3"/>
      <c r="E93" s="3"/>
      <c r="F93" s="3"/>
    </row>
    <row r="94" spans="1:7" x14ac:dyDescent="0.2">
      <c r="B94" s="3"/>
      <c r="C94" s="3"/>
      <c r="D94" s="3"/>
      <c r="E94" s="3"/>
      <c r="F94" s="3"/>
    </row>
    <row r="95" spans="1:7" x14ac:dyDescent="0.2">
      <c r="B95" s="3"/>
      <c r="C95" s="3"/>
      <c r="D95" s="3"/>
      <c r="E95" s="3"/>
      <c r="F95" s="3"/>
    </row>
    <row r="96" spans="1:7" x14ac:dyDescent="0.2">
      <c r="B96" s="3"/>
      <c r="C96" s="3"/>
      <c r="D96" s="3"/>
      <c r="E96" s="3"/>
      <c r="F96" s="3"/>
    </row>
    <row r="97" spans="2:6" x14ac:dyDescent="0.2">
      <c r="B97" s="3"/>
      <c r="C97" s="3"/>
      <c r="D97" s="3"/>
      <c r="E97" s="3"/>
      <c r="F97" s="3"/>
    </row>
    <row r="98" spans="2:6" x14ac:dyDescent="0.2">
      <c r="B98" s="3"/>
      <c r="C98" s="3"/>
      <c r="D98" s="3"/>
      <c r="E98" s="3"/>
      <c r="F98" s="3"/>
    </row>
    <row r="99" spans="2:6" x14ac:dyDescent="0.2">
      <c r="B99" s="3"/>
      <c r="C99" s="3"/>
      <c r="D99" s="3"/>
      <c r="E99" s="3"/>
      <c r="F99" s="3"/>
    </row>
    <row r="100" spans="2:6" x14ac:dyDescent="0.2">
      <c r="B100" s="3"/>
      <c r="C100" s="3"/>
      <c r="D100" s="3"/>
      <c r="E100" s="3"/>
      <c r="F100" s="3"/>
    </row>
    <row r="101" spans="2:6" x14ac:dyDescent="0.2">
      <c r="B101" s="3"/>
      <c r="C101" s="3"/>
      <c r="D101" s="3"/>
      <c r="E101" s="3"/>
      <c r="F101" s="3"/>
    </row>
    <row r="102" spans="2:6" x14ac:dyDescent="0.2">
      <c r="B102" s="3"/>
      <c r="C102" s="3"/>
      <c r="D102" s="3"/>
      <c r="E102" s="3"/>
    </row>
    <row r="103" spans="2:6" x14ac:dyDescent="0.2">
      <c r="B103" s="3"/>
      <c r="C103" s="3"/>
      <c r="D103" s="3"/>
      <c r="E103" s="3"/>
    </row>
    <row r="104" spans="2:6" x14ac:dyDescent="0.2">
      <c r="B104" s="3"/>
      <c r="C104" s="3"/>
      <c r="D104" s="3"/>
      <c r="E104" s="3"/>
    </row>
    <row r="105" spans="2:6" x14ac:dyDescent="0.2">
      <c r="B105" s="3"/>
      <c r="C105" s="3"/>
      <c r="D105" s="3"/>
      <c r="E105" s="3"/>
    </row>
    <row r="106" spans="2:6" x14ac:dyDescent="0.2">
      <c r="B106" s="3"/>
      <c r="C106" s="3"/>
      <c r="D106" s="3"/>
      <c r="E106" s="3"/>
    </row>
    <row r="107" spans="2:6" x14ac:dyDescent="0.2">
      <c r="B107" s="3"/>
      <c r="C107" s="3"/>
      <c r="D107" s="3"/>
      <c r="E107" s="3"/>
    </row>
    <row r="108" spans="2:6" x14ac:dyDescent="0.2">
      <c r="B108" s="3"/>
      <c r="C108" s="3"/>
      <c r="E108" s="3"/>
    </row>
    <row r="109" spans="2:6" x14ac:dyDescent="0.2">
      <c r="B109" s="3"/>
      <c r="C109" s="3"/>
    </row>
  </sheetData>
  <sheetProtection password="E784" sheet="1" selectLockedCells="1"/>
  <mergeCells count="6">
    <mergeCell ref="E41:F42"/>
    <mergeCell ref="B2:D2"/>
    <mergeCell ref="D11:F11"/>
    <mergeCell ref="D7:F7"/>
    <mergeCell ref="D9:E9"/>
    <mergeCell ref="D5:E5"/>
  </mergeCells>
  <conditionalFormatting sqref="D16">
    <cfRule type="expression" dxfId="7" priority="8">
      <formula>D15="nee"</formula>
    </cfRule>
    <cfRule type="expression" dxfId="6" priority="12">
      <formula>D15="ja"</formula>
    </cfRule>
  </conditionalFormatting>
  <conditionalFormatting sqref="E44 E46:E54">
    <cfRule type="cellIs" dxfId="5" priority="11" operator="greaterThan">
      <formula>59</formula>
    </cfRule>
  </conditionalFormatting>
  <conditionalFormatting sqref="E45">
    <cfRule type="cellIs" dxfId="4" priority="7" operator="greaterThan">
      <formula>59</formula>
    </cfRule>
  </conditionalFormatting>
  <conditionalFormatting sqref="E56:E67">
    <cfRule type="cellIs" dxfId="3" priority="5" operator="greaterThan">
      <formula>59</formula>
    </cfRule>
  </conditionalFormatting>
  <conditionalFormatting sqref="E22">
    <cfRule type="expression" dxfId="2" priority="2">
      <formula>(D22&lt;D20)</formula>
    </cfRule>
  </conditionalFormatting>
  <conditionalFormatting sqref="D18">
    <cfRule type="expression" dxfId="1" priority="1">
      <formula>"D20&gt;0"</formula>
    </cfRule>
  </conditionalFormatting>
  <dataValidations count="1">
    <dataValidation type="list" allowBlank="1" showInputMessage="1" showErrorMessage="1" sqref="D41 I35 D15:D16">
      <formula1>$I$16:$I$17</formula1>
    </dataValidation>
  </dataValidations>
  <pageMargins left="0.25" right="0.25" top="0.75" bottom="0.75" header="0.3" footer="0.3"/>
  <pageSetup paperSize="9" scale="65" orientation="portrait"/>
  <ignoredErrors>
    <ignoredError sqref="F45" formula="1"/>
  </ignoredErrors>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4"/>
  <sheetViews>
    <sheetView workbookViewId="0">
      <selection activeCell="C2" sqref="C2"/>
    </sheetView>
  </sheetViews>
  <sheetFormatPr defaultRowHeight="12.75" x14ac:dyDescent="0.2"/>
  <cols>
    <col min="1" max="1" width="11.25" style="1" bestFit="1" customWidth="1"/>
    <col min="2" max="2" width="13.375" style="1" bestFit="1" customWidth="1"/>
    <col min="3" max="3" width="13.75" style="1" bestFit="1" customWidth="1"/>
    <col min="4" max="4" width="5" style="1" customWidth="1"/>
    <col min="5" max="5" width="19" style="1" bestFit="1" customWidth="1"/>
    <col min="6" max="6" width="13.125" style="1" customWidth="1"/>
    <col min="7" max="7" width="7.5" style="1" bestFit="1" customWidth="1"/>
    <col min="8" max="8" width="6.375" style="1" bestFit="1" customWidth="1"/>
    <col min="9" max="9" width="29.125" style="1" customWidth="1"/>
    <col min="10" max="10" width="2.875" hidden="1" customWidth="1"/>
    <col min="11" max="11" width="5.625" hidden="1" customWidth="1"/>
    <col min="12" max="12" width="4.25" hidden="1" customWidth="1"/>
    <col min="13" max="13" width="0.25" customWidth="1"/>
    <col min="14" max="16384" width="9" style="70"/>
  </cols>
  <sheetData>
    <row r="1" spans="1:12" ht="15" x14ac:dyDescent="0.25">
      <c r="A1" s="69" t="s">
        <v>40</v>
      </c>
      <c r="B1" s="69" t="s">
        <v>48</v>
      </c>
      <c r="C1" s="69" t="s">
        <v>44</v>
      </c>
      <c r="D1" s="69"/>
      <c r="E1" s="69" t="s">
        <v>42</v>
      </c>
      <c r="F1" s="69"/>
      <c r="G1" s="69" t="s">
        <v>43</v>
      </c>
      <c r="H1" s="69" t="s">
        <v>41</v>
      </c>
      <c r="I1" s="17"/>
      <c r="K1">
        <v>1</v>
      </c>
      <c r="L1">
        <v>31</v>
      </c>
    </row>
    <row r="2" spans="1:12" ht="14.25" x14ac:dyDescent="0.2">
      <c r="A2" s="74"/>
      <c r="B2" s="74"/>
      <c r="C2" s="75"/>
      <c r="D2" s="17"/>
      <c r="E2" s="72">
        <f>IF(B2="",C2,
 IF(AND(
  B2=DATE(YEAR(A2),MONTH(A2),DAY(INDEX($L$1:$L$12,MATCH(MONTH(A2),$K$1:$K$12,0)))),
  A2=DATE(YEAR(A2),MONTH(A2),DAY(1))),C2,IF(WEEKNUM(A2)=WEEKNUM(B2),C2*3/13,((C2/5)*3/13)*NETWORKDAYS(A2,B2))
  )
 )</f>
        <v>0</v>
      </c>
      <c r="F2" s="77"/>
      <c r="G2" s="68" t="e">
        <f>IF('berekening verlof uren'!$D$31="0",0,DATE(YEAR('berekening verlof uren'!D31),MONTH('berekening verlof uren'!D31),1))</f>
        <v>#VALUE!</v>
      </c>
      <c r="H2" s="67" t="e">
        <f>IF(YEAR(G2)=1900,"",SUMPRODUCT((MONTH($A$2:$A$51)=MONTH(G2))*(YEAR($A$2:$A$51)=YEAR(G2))*$E$2:$E$51)+SUMPRODUCT((($A$2:$A$51)&lt;G2)*($B$2:$B$51="")*$E$2:$E$51))</f>
        <v>#VALUE!</v>
      </c>
      <c r="I2" s="17"/>
      <c r="J2" s="66"/>
      <c r="K2">
        <v>2</v>
      </c>
      <c r="L2">
        <v>28</v>
      </c>
    </row>
    <row r="3" spans="1:12" ht="14.25" x14ac:dyDescent="0.2">
      <c r="A3" s="74"/>
      <c r="B3" s="74"/>
      <c r="C3" s="75"/>
      <c r="D3" s="17"/>
      <c r="E3" s="72">
        <f t="shared" ref="E3:E51" si="0">IF(B3="",C3,
 IF(AND(
  B3=DATE(YEAR(A3),MONTH(A3),DAY(INDEX($L$1:$L$12,MATCH(MONTH(A3),$K$1:$K$12,0)))),
  A3=DATE(YEAR(A3),MONTH(A3),DAY(1))),C3,IF(WEEKNUM(A3)=WEEKNUM(B3),C3*3/13,((C3/5)*3/13)*NETWORKDAYS(A3,B3))
  )
 )</f>
        <v>0</v>
      </c>
      <c r="F3" s="76"/>
      <c r="G3" s="68" t="e">
        <f>IF(DATE(YEAR($G$2),MONTH($G$2)+1,DAY($G$2))&gt;'berekening verlof uren'!$D$22,,DATE(YEAR($G$2),MONTH($G$2)+1,DAY($G$2)))</f>
        <v>#VALUE!</v>
      </c>
      <c r="H3" s="67" t="e">
        <f t="shared" ref="H3:H13" si="1">IF(YEAR(G3)=1900,"",SUMPRODUCT((MONTH($A$2:$A$51)=MONTH(G3))*(YEAR($A$2:$A$51)=YEAR(G3))*$E$2:$E$51)+SUMPRODUCT((($A$2:$A$51)&lt;G3)*($B$2:$B$51="")*$E$2:$E$51))</f>
        <v>#VALUE!</v>
      </c>
      <c r="I3" s="17"/>
      <c r="K3">
        <v>3</v>
      </c>
      <c r="L3">
        <v>31</v>
      </c>
    </row>
    <row r="4" spans="1:12" ht="14.25" x14ac:dyDescent="0.2">
      <c r="A4" s="74"/>
      <c r="B4" s="74"/>
      <c r="C4" s="75"/>
      <c r="D4" s="17"/>
      <c r="E4" s="72">
        <f t="shared" si="0"/>
        <v>0</v>
      </c>
      <c r="F4" s="17"/>
      <c r="G4" s="68" t="e">
        <f>IF(DATE(YEAR($G$2),MONTH($G$2)+2,DAY($G$2))&gt;'berekening verlof uren'!$D$22,,DATE(YEAR($G$2),MONTH($G$2)+2,DAY($G$2)))</f>
        <v>#VALUE!</v>
      </c>
      <c r="H4" s="67" t="e">
        <f t="shared" si="1"/>
        <v>#VALUE!</v>
      </c>
      <c r="I4" s="17"/>
      <c r="K4">
        <v>4</v>
      </c>
      <c r="L4">
        <v>30</v>
      </c>
    </row>
    <row r="5" spans="1:12" ht="14.25" x14ac:dyDescent="0.2">
      <c r="A5" s="74"/>
      <c r="B5" s="74"/>
      <c r="C5" s="75"/>
      <c r="D5" s="17"/>
      <c r="E5" s="72">
        <f t="shared" si="0"/>
        <v>0</v>
      </c>
      <c r="F5" s="17"/>
      <c r="G5" s="68" t="e">
        <f>IF(DATE(YEAR($G$2),MONTH($G$2)+3,DAY($G$2))&gt;'berekening verlof uren'!$D$22,,DATE(YEAR($G$2),MONTH($G$2)+3,DAY($G$2)))</f>
        <v>#VALUE!</v>
      </c>
      <c r="H5" s="67" t="e">
        <f t="shared" si="1"/>
        <v>#VALUE!</v>
      </c>
      <c r="I5" s="17"/>
      <c r="K5">
        <v>5</v>
      </c>
      <c r="L5">
        <v>31</v>
      </c>
    </row>
    <row r="6" spans="1:12" ht="14.25" x14ac:dyDescent="0.2">
      <c r="A6" s="74"/>
      <c r="B6" s="74"/>
      <c r="C6" s="75"/>
      <c r="D6" s="17"/>
      <c r="E6" s="72">
        <f t="shared" si="0"/>
        <v>0</v>
      </c>
      <c r="F6" s="17"/>
      <c r="G6" s="68" t="e">
        <f>IF(DATE(YEAR($G$2),MONTH($G$2)+4,DAY($G$2))&gt;'berekening verlof uren'!$D$22,,DATE(YEAR($G$2),MONTH($G$2)+4,DAY($G$2)))</f>
        <v>#VALUE!</v>
      </c>
      <c r="H6" s="67" t="e">
        <f t="shared" si="1"/>
        <v>#VALUE!</v>
      </c>
      <c r="I6" s="17"/>
      <c r="K6">
        <v>6</v>
      </c>
      <c r="L6">
        <v>30</v>
      </c>
    </row>
    <row r="7" spans="1:12" ht="14.25" x14ac:dyDescent="0.2">
      <c r="A7" s="74"/>
      <c r="B7" s="75"/>
      <c r="C7" s="75"/>
      <c r="D7" s="17"/>
      <c r="E7" s="72">
        <f t="shared" si="0"/>
        <v>0</v>
      </c>
      <c r="F7" s="17"/>
      <c r="G7" s="68" t="e">
        <f>IF(DATE(YEAR($G$2),MONTH($G$2)+5,DAY($G$2))&gt;'berekening verlof uren'!$D$22,,DATE(YEAR($G$2),MONTH($G$2)+5,DAY($G$2)))</f>
        <v>#VALUE!</v>
      </c>
      <c r="H7" s="67" t="e">
        <f t="shared" si="1"/>
        <v>#VALUE!</v>
      </c>
      <c r="I7" s="17"/>
      <c r="K7">
        <v>7</v>
      </c>
      <c r="L7">
        <v>31</v>
      </c>
    </row>
    <row r="8" spans="1:12" ht="14.25" x14ac:dyDescent="0.2">
      <c r="A8" s="75"/>
      <c r="B8" s="75"/>
      <c r="C8" s="75"/>
      <c r="D8" s="17"/>
      <c r="E8" s="72">
        <f t="shared" si="0"/>
        <v>0</v>
      </c>
      <c r="F8" s="17"/>
      <c r="G8" s="68" t="e">
        <f>IF(DATE(YEAR($G$2),MONTH($G$2)+6,DAY($G$2))&gt;'berekening verlof uren'!$D$22,,DATE(YEAR($G$2),MONTH($G$2)+6,DAY($G$2)))</f>
        <v>#VALUE!</v>
      </c>
      <c r="H8" s="67" t="e">
        <f t="shared" si="1"/>
        <v>#VALUE!</v>
      </c>
      <c r="I8" s="17"/>
      <c r="K8">
        <v>8</v>
      </c>
      <c r="L8">
        <v>31</v>
      </c>
    </row>
    <row r="9" spans="1:12" ht="14.25" x14ac:dyDescent="0.2">
      <c r="A9" s="75"/>
      <c r="B9" s="75"/>
      <c r="C9" s="75"/>
      <c r="D9" s="17"/>
      <c r="E9" s="72">
        <f t="shared" si="0"/>
        <v>0</v>
      </c>
      <c r="F9" s="17"/>
      <c r="G9" s="68" t="e">
        <f>IF(DATE(YEAR($G$2),MONTH($G$2)+7,DAY($G$2))&gt;'berekening verlof uren'!$D$22,,DATE(YEAR($G$2),MONTH($G$2)+7,DAY($G$2)))</f>
        <v>#VALUE!</v>
      </c>
      <c r="H9" s="67" t="e">
        <f t="shared" si="1"/>
        <v>#VALUE!</v>
      </c>
      <c r="I9" s="17"/>
      <c r="K9">
        <v>9</v>
      </c>
      <c r="L9">
        <v>30</v>
      </c>
    </row>
    <row r="10" spans="1:12" ht="14.25" x14ac:dyDescent="0.2">
      <c r="A10" s="75"/>
      <c r="B10" s="75"/>
      <c r="C10" s="75"/>
      <c r="D10" s="17"/>
      <c r="E10" s="72">
        <f t="shared" si="0"/>
        <v>0</v>
      </c>
      <c r="F10" s="17"/>
      <c r="G10" s="68" t="e">
        <f>IF(DATE(YEAR($G$2),MONTH($G$2)+8,DAY($G$2))&gt;'berekening verlof uren'!$D$22,,DATE(YEAR($G$2),MONTH($G$2)+8,DAY($G$2)))</f>
        <v>#VALUE!</v>
      </c>
      <c r="H10" s="67" t="e">
        <f t="shared" si="1"/>
        <v>#VALUE!</v>
      </c>
      <c r="I10" s="17"/>
      <c r="K10">
        <v>10</v>
      </c>
      <c r="L10">
        <v>31</v>
      </c>
    </row>
    <row r="11" spans="1:12" ht="14.25" x14ac:dyDescent="0.2">
      <c r="A11" s="75"/>
      <c r="B11" s="75"/>
      <c r="C11" s="75"/>
      <c r="D11" s="17"/>
      <c r="E11" s="72">
        <f t="shared" si="0"/>
        <v>0</v>
      </c>
      <c r="F11" s="17"/>
      <c r="G11" s="68" t="e">
        <f>IF(DATE(YEAR($G$2),MONTH($G$2)+9,DAY($G$2))&gt;'berekening verlof uren'!$D$22,,DATE(YEAR($G$2),MONTH($G$2)+9,DAY($G$2)))</f>
        <v>#VALUE!</v>
      </c>
      <c r="H11" s="67" t="e">
        <f t="shared" si="1"/>
        <v>#VALUE!</v>
      </c>
      <c r="I11" s="17"/>
      <c r="K11">
        <v>11</v>
      </c>
      <c r="L11">
        <v>30</v>
      </c>
    </row>
    <row r="12" spans="1:12" ht="14.25" x14ac:dyDescent="0.2">
      <c r="A12" s="75"/>
      <c r="B12" s="75"/>
      <c r="C12" s="75"/>
      <c r="D12" s="17"/>
      <c r="E12" s="72">
        <f t="shared" si="0"/>
        <v>0</v>
      </c>
      <c r="F12" s="17"/>
      <c r="G12" s="68" t="e">
        <f>IF(DATE(YEAR($G$2),MONTH($G$2)+10,DAY($G$2))&gt;'berekening verlof uren'!$D$22,,DATE(YEAR($G$2),MONTH($G$2)+10,DAY($G$2)))</f>
        <v>#VALUE!</v>
      </c>
      <c r="H12" s="67" t="e">
        <f t="shared" si="1"/>
        <v>#VALUE!</v>
      </c>
      <c r="I12" s="17"/>
      <c r="K12">
        <v>12</v>
      </c>
      <c r="L12">
        <v>31</v>
      </c>
    </row>
    <row r="13" spans="1:12" ht="14.25" x14ac:dyDescent="0.2">
      <c r="A13" s="75"/>
      <c r="B13" s="75"/>
      <c r="C13" s="75"/>
      <c r="D13" s="17"/>
      <c r="E13" s="72">
        <f t="shared" si="0"/>
        <v>0</v>
      </c>
      <c r="F13" s="17"/>
      <c r="G13" s="68" t="e">
        <f>IF(DATE(YEAR($G$2),MONTH($G$2)+11,DAY($G$2))&gt;'berekening verlof uren'!$D$22,,DATE(YEAR($G$2),MONTH($G$2)+11,DAY($G$2)))</f>
        <v>#VALUE!</v>
      </c>
      <c r="H13" s="67" t="e">
        <f t="shared" si="1"/>
        <v>#VALUE!</v>
      </c>
      <c r="I13" s="17"/>
    </row>
    <row r="14" spans="1:12" ht="14.25" x14ac:dyDescent="0.2">
      <c r="A14" s="75"/>
      <c r="B14" s="75"/>
      <c r="C14" s="75"/>
      <c r="D14" s="17"/>
      <c r="E14" s="72">
        <f t="shared" si="0"/>
        <v>0</v>
      </c>
      <c r="F14" s="17"/>
      <c r="G14" s="17"/>
      <c r="H14" s="17"/>
      <c r="I14" s="17"/>
    </row>
    <row r="15" spans="1:12" ht="15" x14ac:dyDescent="0.25">
      <c r="A15" s="75"/>
      <c r="B15" s="75"/>
      <c r="C15" s="75"/>
      <c r="D15" s="17"/>
      <c r="E15" s="72">
        <f t="shared" si="0"/>
        <v>0</v>
      </c>
      <c r="F15" s="107" t="s">
        <v>45</v>
      </c>
      <c r="G15" s="107"/>
      <c r="H15" s="71" t="e">
        <f>AVERAGE(H2:H13)</f>
        <v>#VALUE!</v>
      </c>
      <c r="I15" s="17"/>
      <c r="K15" s="66"/>
    </row>
    <row r="16" spans="1:12" ht="14.25" x14ac:dyDescent="0.2">
      <c r="A16" s="75"/>
      <c r="B16" s="75"/>
      <c r="C16" s="75"/>
      <c r="D16" s="17"/>
      <c r="E16" s="72">
        <f t="shared" si="0"/>
        <v>0</v>
      </c>
      <c r="F16" s="76" t="str">
        <f>IF(ISERROR(H15),"Vul eerst de periode in het tabblad berekening verlof uren","")</f>
        <v>Vul eerst de periode in het tabblad berekening verlof uren</v>
      </c>
      <c r="G16" s="17"/>
      <c r="H16" s="17"/>
      <c r="I16" s="17"/>
      <c r="K16" s="66"/>
    </row>
    <row r="17" spans="1:9" ht="14.25" x14ac:dyDescent="0.2">
      <c r="A17" s="75"/>
      <c r="B17" s="75"/>
      <c r="C17" s="75"/>
      <c r="D17" s="17"/>
      <c r="E17" s="72">
        <f t="shared" si="0"/>
        <v>0</v>
      </c>
      <c r="F17" s="17" t="str">
        <f>IF(ISERROR(H15),"","Neem de berekende WTF over op het tabblad berekening verlof uren")</f>
        <v/>
      </c>
      <c r="G17" s="17"/>
      <c r="H17" s="17"/>
      <c r="I17" s="17"/>
    </row>
    <row r="18" spans="1:9" ht="14.25" x14ac:dyDescent="0.2">
      <c r="A18" s="75"/>
      <c r="B18" s="75"/>
      <c r="C18" s="75"/>
      <c r="D18" s="17"/>
      <c r="E18" s="72">
        <f t="shared" si="0"/>
        <v>0</v>
      </c>
      <c r="F18" s="17"/>
      <c r="G18" s="17"/>
      <c r="H18" s="17"/>
      <c r="I18" s="17"/>
    </row>
    <row r="19" spans="1:9" ht="14.25" x14ac:dyDescent="0.2">
      <c r="A19" s="75"/>
      <c r="B19" s="75"/>
      <c r="C19" s="75"/>
      <c r="D19" s="17"/>
      <c r="E19" s="72">
        <f t="shared" si="0"/>
        <v>0</v>
      </c>
      <c r="F19" s="17"/>
      <c r="G19" s="17"/>
      <c r="H19" s="17"/>
      <c r="I19" s="17"/>
    </row>
    <row r="20" spans="1:9" ht="14.25" x14ac:dyDescent="0.2">
      <c r="A20" s="75"/>
      <c r="B20" s="75"/>
      <c r="C20" s="75"/>
      <c r="D20" s="17"/>
      <c r="E20" s="72">
        <f t="shared" si="0"/>
        <v>0</v>
      </c>
      <c r="F20" s="17"/>
      <c r="G20" s="17"/>
      <c r="H20" s="17"/>
      <c r="I20" s="17"/>
    </row>
    <row r="21" spans="1:9" ht="14.25" x14ac:dyDescent="0.2">
      <c r="A21" s="75"/>
      <c r="B21" s="75"/>
      <c r="C21" s="75"/>
      <c r="D21" s="17"/>
      <c r="E21" s="72">
        <f t="shared" si="0"/>
        <v>0</v>
      </c>
      <c r="F21" s="17"/>
      <c r="G21" s="17"/>
      <c r="H21" s="17"/>
      <c r="I21" s="17"/>
    </row>
    <row r="22" spans="1:9" ht="14.25" x14ac:dyDescent="0.2">
      <c r="A22" s="75"/>
      <c r="B22" s="75"/>
      <c r="C22" s="75"/>
      <c r="D22" s="17"/>
      <c r="E22" s="72">
        <f t="shared" si="0"/>
        <v>0</v>
      </c>
      <c r="F22" s="17"/>
      <c r="G22" s="17"/>
      <c r="H22" s="17"/>
      <c r="I22" s="17"/>
    </row>
    <row r="23" spans="1:9" ht="14.25" x14ac:dyDescent="0.2">
      <c r="A23" s="75"/>
      <c r="B23" s="75"/>
      <c r="C23" s="75"/>
      <c r="D23" s="17"/>
      <c r="E23" s="72">
        <f t="shared" si="0"/>
        <v>0</v>
      </c>
      <c r="F23" s="17"/>
      <c r="G23" s="17"/>
      <c r="H23" s="17"/>
      <c r="I23" s="17"/>
    </row>
    <row r="24" spans="1:9" ht="14.25" x14ac:dyDescent="0.2">
      <c r="A24" s="75"/>
      <c r="B24" s="75"/>
      <c r="C24" s="75"/>
      <c r="D24" s="17"/>
      <c r="E24" s="72">
        <f t="shared" si="0"/>
        <v>0</v>
      </c>
      <c r="F24" s="17"/>
      <c r="G24" s="17"/>
      <c r="H24" s="17"/>
      <c r="I24" s="17"/>
    </row>
    <row r="25" spans="1:9" ht="14.25" x14ac:dyDescent="0.2">
      <c r="A25" s="75"/>
      <c r="B25" s="75"/>
      <c r="C25" s="75"/>
      <c r="D25" s="17"/>
      <c r="E25" s="72">
        <f t="shared" si="0"/>
        <v>0</v>
      </c>
      <c r="F25" s="17"/>
      <c r="G25" s="17"/>
      <c r="H25" s="17"/>
      <c r="I25" s="17"/>
    </row>
    <row r="26" spans="1:9" ht="14.25" x14ac:dyDescent="0.2">
      <c r="A26" s="75"/>
      <c r="B26" s="75"/>
      <c r="C26" s="75"/>
      <c r="D26" s="17"/>
      <c r="E26" s="72">
        <f t="shared" si="0"/>
        <v>0</v>
      </c>
      <c r="F26" s="17"/>
      <c r="G26" s="17"/>
      <c r="H26" s="17"/>
      <c r="I26" s="17"/>
    </row>
    <row r="27" spans="1:9" ht="14.25" x14ac:dyDescent="0.2">
      <c r="A27" s="75"/>
      <c r="B27" s="75"/>
      <c r="C27" s="75"/>
      <c r="D27" s="17"/>
      <c r="E27" s="72">
        <f t="shared" si="0"/>
        <v>0</v>
      </c>
      <c r="F27" s="17"/>
      <c r="G27" s="17"/>
      <c r="H27" s="17"/>
      <c r="I27" s="17"/>
    </row>
    <row r="28" spans="1:9" ht="14.25" x14ac:dyDescent="0.2">
      <c r="A28" s="75"/>
      <c r="B28" s="75"/>
      <c r="C28" s="75"/>
      <c r="D28" s="17"/>
      <c r="E28" s="72">
        <f t="shared" si="0"/>
        <v>0</v>
      </c>
      <c r="F28" s="17"/>
      <c r="G28" s="17"/>
      <c r="H28" s="17"/>
      <c r="I28" s="17"/>
    </row>
    <row r="29" spans="1:9" ht="14.25" x14ac:dyDescent="0.2">
      <c r="A29" s="75"/>
      <c r="B29" s="75"/>
      <c r="C29" s="75"/>
      <c r="D29" s="17"/>
      <c r="E29" s="72">
        <f t="shared" si="0"/>
        <v>0</v>
      </c>
      <c r="F29" s="17"/>
      <c r="G29" s="17"/>
      <c r="H29" s="17"/>
      <c r="I29" s="17"/>
    </row>
    <row r="30" spans="1:9" ht="14.25" x14ac:dyDescent="0.2">
      <c r="A30" s="75"/>
      <c r="B30" s="75"/>
      <c r="C30" s="75"/>
      <c r="D30" s="17"/>
      <c r="E30" s="72">
        <f t="shared" si="0"/>
        <v>0</v>
      </c>
      <c r="F30" s="17"/>
      <c r="G30" s="17"/>
      <c r="H30" s="17"/>
      <c r="I30" s="17"/>
    </row>
    <row r="31" spans="1:9" ht="14.25" x14ac:dyDescent="0.2">
      <c r="A31" s="75"/>
      <c r="B31" s="75"/>
      <c r="C31" s="75"/>
      <c r="D31" s="17"/>
      <c r="E31" s="72">
        <f t="shared" si="0"/>
        <v>0</v>
      </c>
      <c r="F31" s="17"/>
      <c r="G31" s="17"/>
      <c r="H31" s="17"/>
      <c r="I31" s="17"/>
    </row>
    <row r="32" spans="1:9" ht="14.25" x14ac:dyDescent="0.2">
      <c r="A32" s="75"/>
      <c r="B32" s="75"/>
      <c r="C32" s="75"/>
      <c r="D32" s="17"/>
      <c r="E32" s="72">
        <f t="shared" si="0"/>
        <v>0</v>
      </c>
      <c r="F32" s="17"/>
      <c r="G32" s="17"/>
      <c r="H32" s="17"/>
      <c r="I32" s="17"/>
    </row>
    <row r="33" spans="1:9" ht="14.25" x14ac:dyDescent="0.2">
      <c r="A33" s="75"/>
      <c r="B33" s="75"/>
      <c r="C33" s="75"/>
      <c r="D33" s="17"/>
      <c r="E33" s="72">
        <f t="shared" si="0"/>
        <v>0</v>
      </c>
      <c r="F33" s="17"/>
      <c r="G33" s="17"/>
      <c r="H33" s="17"/>
      <c r="I33" s="17"/>
    </row>
    <row r="34" spans="1:9" ht="14.25" x14ac:dyDescent="0.2">
      <c r="A34" s="75"/>
      <c r="B34" s="75"/>
      <c r="C34" s="75"/>
      <c r="D34" s="17"/>
      <c r="E34" s="72">
        <f t="shared" si="0"/>
        <v>0</v>
      </c>
      <c r="F34" s="17"/>
      <c r="G34" s="17"/>
      <c r="H34" s="17"/>
      <c r="I34" s="17"/>
    </row>
    <row r="35" spans="1:9" ht="14.25" x14ac:dyDescent="0.2">
      <c r="A35" s="75"/>
      <c r="B35" s="75"/>
      <c r="C35" s="75"/>
      <c r="D35" s="17"/>
      <c r="E35" s="72">
        <f t="shared" si="0"/>
        <v>0</v>
      </c>
      <c r="F35" s="17"/>
      <c r="G35" s="17"/>
      <c r="H35" s="17"/>
      <c r="I35" s="17"/>
    </row>
    <row r="36" spans="1:9" ht="14.25" x14ac:dyDescent="0.2">
      <c r="A36" s="75"/>
      <c r="B36" s="75"/>
      <c r="C36" s="75"/>
      <c r="D36" s="17"/>
      <c r="E36" s="72">
        <f t="shared" si="0"/>
        <v>0</v>
      </c>
      <c r="F36" s="17"/>
      <c r="G36" s="17"/>
      <c r="H36" s="17"/>
      <c r="I36" s="17"/>
    </row>
    <row r="37" spans="1:9" ht="14.25" x14ac:dyDescent="0.2">
      <c r="A37" s="75"/>
      <c r="B37" s="75"/>
      <c r="C37" s="75"/>
      <c r="D37" s="17"/>
      <c r="E37" s="72">
        <f t="shared" si="0"/>
        <v>0</v>
      </c>
      <c r="F37" s="17"/>
      <c r="G37" s="17"/>
      <c r="H37" s="17"/>
      <c r="I37" s="17"/>
    </row>
    <row r="38" spans="1:9" ht="14.25" x14ac:dyDescent="0.2">
      <c r="A38" s="75"/>
      <c r="B38" s="75"/>
      <c r="C38" s="75"/>
      <c r="D38" s="17"/>
      <c r="E38" s="72">
        <f t="shared" si="0"/>
        <v>0</v>
      </c>
      <c r="F38" s="17"/>
      <c r="G38" s="17"/>
      <c r="H38" s="17"/>
      <c r="I38" s="17"/>
    </row>
    <row r="39" spans="1:9" ht="14.25" x14ac:dyDescent="0.2">
      <c r="A39" s="75"/>
      <c r="B39" s="75"/>
      <c r="C39" s="75"/>
      <c r="D39" s="17"/>
      <c r="E39" s="72">
        <f t="shared" si="0"/>
        <v>0</v>
      </c>
      <c r="F39" s="17"/>
      <c r="G39" s="17"/>
      <c r="H39" s="17"/>
      <c r="I39" s="17"/>
    </row>
    <row r="40" spans="1:9" ht="14.25" x14ac:dyDescent="0.2">
      <c r="A40" s="75"/>
      <c r="B40" s="75"/>
      <c r="C40" s="75"/>
      <c r="D40" s="17"/>
      <c r="E40" s="72">
        <f t="shared" si="0"/>
        <v>0</v>
      </c>
      <c r="F40" s="17"/>
      <c r="G40" s="17"/>
      <c r="H40" s="17"/>
      <c r="I40" s="17"/>
    </row>
    <row r="41" spans="1:9" ht="14.25" x14ac:dyDescent="0.2">
      <c r="A41" s="75"/>
      <c r="B41" s="75"/>
      <c r="C41" s="75"/>
      <c r="D41" s="17"/>
      <c r="E41" s="72">
        <f t="shared" si="0"/>
        <v>0</v>
      </c>
      <c r="F41" s="17"/>
      <c r="G41" s="17"/>
      <c r="H41" s="17"/>
      <c r="I41" s="17"/>
    </row>
    <row r="42" spans="1:9" ht="14.25" x14ac:dyDescent="0.2">
      <c r="A42" s="75"/>
      <c r="B42" s="75"/>
      <c r="C42" s="75"/>
      <c r="D42" s="17"/>
      <c r="E42" s="72">
        <f t="shared" si="0"/>
        <v>0</v>
      </c>
      <c r="F42" s="17"/>
      <c r="G42" s="17"/>
      <c r="H42" s="17"/>
      <c r="I42" s="17"/>
    </row>
    <row r="43" spans="1:9" ht="14.25" x14ac:dyDescent="0.2">
      <c r="A43" s="75"/>
      <c r="B43" s="75"/>
      <c r="C43" s="75"/>
      <c r="D43" s="17"/>
      <c r="E43" s="72">
        <f t="shared" si="0"/>
        <v>0</v>
      </c>
      <c r="F43" s="17"/>
      <c r="G43" s="17"/>
      <c r="H43" s="17"/>
      <c r="I43" s="17"/>
    </row>
    <row r="44" spans="1:9" ht="14.25" x14ac:dyDescent="0.2">
      <c r="A44" s="75"/>
      <c r="B44" s="75"/>
      <c r="C44" s="75"/>
      <c r="D44" s="17"/>
      <c r="E44" s="72">
        <f t="shared" si="0"/>
        <v>0</v>
      </c>
      <c r="F44" s="17"/>
      <c r="G44" s="17"/>
      <c r="H44" s="17"/>
      <c r="I44" s="17"/>
    </row>
    <row r="45" spans="1:9" ht="14.25" x14ac:dyDescent="0.2">
      <c r="A45" s="75"/>
      <c r="B45" s="75"/>
      <c r="C45" s="75"/>
      <c r="D45" s="17"/>
      <c r="E45" s="72">
        <f t="shared" si="0"/>
        <v>0</v>
      </c>
      <c r="F45" s="17"/>
      <c r="G45" s="17"/>
      <c r="H45" s="17"/>
      <c r="I45" s="17"/>
    </row>
    <row r="46" spans="1:9" ht="14.25" x14ac:dyDescent="0.2">
      <c r="A46" s="75"/>
      <c r="B46" s="75"/>
      <c r="C46" s="75"/>
      <c r="D46" s="17"/>
      <c r="E46" s="72">
        <f t="shared" si="0"/>
        <v>0</v>
      </c>
      <c r="F46" s="17"/>
      <c r="G46" s="17"/>
      <c r="H46" s="17"/>
      <c r="I46" s="17"/>
    </row>
    <row r="47" spans="1:9" ht="14.25" x14ac:dyDescent="0.2">
      <c r="A47" s="75"/>
      <c r="B47" s="75"/>
      <c r="C47" s="75"/>
      <c r="D47" s="17"/>
      <c r="E47" s="72">
        <f t="shared" si="0"/>
        <v>0</v>
      </c>
      <c r="F47" s="17"/>
      <c r="G47" s="17"/>
      <c r="H47" s="17"/>
      <c r="I47" s="17"/>
    </row>
    <row r="48" spans="1:9" ht="14.25" x14ac:dyDescent="0.2">
      <c r="A48" s="75"/>
      <c r="B48" s="75"/>
      <c r="C48" s="75"/>
      <c r="D48" s="17"/>
      <c r="E48" s="72">
        <f t="shared" si="0"/>
        <v>0</v>
      </c>
      <c r="F48" s="17"/>
      <c r="G48" s="17"/>
      <c r="H48" s="17"/>
      <c r="I48" s="17"/>
    </row>
    <row r="49" spans="1:9" ht="14.25" x14ac:dyDescent="0.2">
      <c r="A49" s="75"/>
      <c r="B49" s="75"/>
      <c r="C49" s="75"/>
      <c r="D49" s="17"/>
      <c r="E49" s="72">
        <f t="shared" si="0"/>
        <v>0</v>
      </c>
      <c r="F49" s="17"/>
      <c r="G49" s="17"/>
      <c r="H49" s="17"/>
      <c r="I49" s="17"/>
    </row>
    <row r="50" spans="1:9" ht="14.25" x14ac:dyDescent="0.2">
      <c r="A50" s="75"/>
      <c r="B50" s="75"/>
      <c r="C50" s="75"/>
      <c r="D50" s="17"/>
      <c r="E50" s="72">
        <f t="shared" si="0"/>
        <v>0</v>
      </c>
      <c r="F50" s="17"/>
      <c r="G50" s="17"/>
      <c r="H50" s="17"/>
      <c r="I50" s="17"/>
    </row>
    <row r="51" spans="1:9" ht="14.25" x14ac:dyDescent="0.2">
      <c r="A51" s="75"/>
      <c r="B51" s="75"/>
      <c r="C51" s="75"/>
      <c r="D51" s="17"/>
      <c r="E51" s="72">
        <f t="shared" si="0"/>
        <v>0</v>
      </c>
      <c r="F51" s="17"/>
      <c r="G51" s="17"/>
      <c r="H51" s="17"/>
      <c r="I51" s="17"/>
    </row>
    <row r="52" spans="1:9" x14ac:dyDescent="0.2">
      <c r="A52" s="73"/>
      <c r="B52" s="73"/>
      <c r="C52" s="73"/>
      <c r="D52" s="73"/>
      <c r="E52" s="73"/>
      <c r="F52" s="73"/>
      <c r="G52" s="73"/>
      <c r="H52" s="73"/>
      <c r="I52" s="73"/>
    </row>
    <row r="53" spans="1:9" x14ac:dyDescent="0.2">
      <c r="A53" s="73"/>
      <c r="B53" s="73"/>
      <c r="C53" s="73"/>
      <c r="D53" s="73"/>
      <c r="E53" s="73"/>
      <c r="F53" s="73"/>
      <c r="G53" s="73"/>
      <c r="H53" s="73"/>
      <c r="I53" s="73"/>
    </row>
    <row r="54" spans="1:9" x14ac:dyDescent="0.2">
      <c r="A54" s="73"/>
      <c r="B54" s="73"/>
      <c r="C54" s="73"/>
      <c r="D54" s="73"/>
      <c r="E54" s="73"/>
      <c r="F54" s="73"/>
      <c r="G54" s="73"/>
      <c r="H54" s="73"/>
      <c r="I54" s="73"/>
    </row>
  </sheetData>
  <sheetProtection password="D199" sheet="1" selectLockedCells="1"/>
  <mergeCells count="1">
    <mergeCell ref="F15:G15"/>
  </mergeCells>
  <conditionalFormatting sqref="G2:G13">
    <cfRule type="cellIs" dxfId="0" priority="1" operator="equal">
      <formula>0</formula>
    </cfRule>
  </conditionalFormatting>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toelichting</vt:lpstr>
      <vt:lpstr>berekening verlof uren</vt:lpstr>
      <vt:lpstr>berekening wtf</vt:lpstr>
      <vt:lpstr>'berekening verlof uren'!Afdrukbereik</vt:lpstr>
      <vt:lpstr>toelichting!Afdrukbereik</vt:lpstr>
    </vt:vector>
  </TitlesOfParts>
  <Company>Groenendijk Onderwijs Administratie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Rémy Chamboné</dc:creator>
  <cp:lastModifiedBy>Peter de Vette</cp:lastModifiedBy>
  <cp:lastPrinted>2016-11-15T13:37:24Z</cp:lastPrinted>
  <dcterms:created xsi:type="dcterms:W3CDTF">2015-03-25T12:51:12Z</dcterms:created>
  <dcterms:modified xsi:type="dcterms:W3CDTF">2023-05-11T15:13:26Z</dcterms:modified>
</cp:coreProperties>
</file>