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CB\Afdelingen\Cb\StafPSA\Afdeling\Werkbestanden\vakantieuren\"/>
    </mc:Choice>
  </mc:AlternateContent>
  <bookViews>
    <workbookView xWindow="645" yWindow="-120" windowWidth="20730" windowHeight="11760"/>
  </bookViews>
  <sheets>
    <sheet name="toelichting" sheetId="2" r:id="rId1"/>
    <sheet name="berekening verlof uren" sheetId="1" r:id="rId2"/>
    <sheet name="berekening wtf" sheetId="3" r:id="rId3"/>
  </sheets>
  <definedNames>
    <definedName name="_xlnm.Print_Area" localSheetId="1">'berekening verlof uren'!$A$1:$G$70</definedName>
    <definedName name="_xlnm.Print_Area" localSheetId="0">toelichting!$A$1:$J$56</definedName>
  </definedNames>
  <calcPr calcId="162913"/>
</workbook>
</file>

<file path=xl/calcChain.xml><?xml version="1.0" encoding="utf-8"?>
<calcChain xmlns="http://schemas.openxmlformats.org/spreadsheetml/2006/main">
  <c r="D27" i="1" l="1"/>
  <c r="E25" i="1"/>
  <c r="M36" i="1" l="1"/>
  <c r="I36" i="1"/>
  <c r="B2" i="1" l="1"/>
  <c r="B26" i="1" l="1"/>
  <c r="B25" i="1"/>
  <c r="D30" i="1" l="1"/>
  <c r="J20" i="1" l="1"/>
  <c r="D29" i="1" s="1"/>
  <c r="I37" i="1" l="1"/>
  <c r="M38" i="1" l="1"/>
  <c r="M37" i="1"/>
  <c r="E3" i="3" l="1"/>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2" i="3"/>
  <c r="G2" i="3" l="1"/>
  <c r="E17" i="1"/>
  <c r="G11" i="3" l="1"/>
  <c r="G9" i="3"/>
  <c r="G5" i="3"/>
  <c r="G13" i="3"/>
  <c r="G8" i="3"/>
  <c r="G4" i="3"/>
  <c r="G6" i="3"/>
  <c r="G12" i="3"/>
  <c r="G7" i="3"/>
  <c r="G3" i="3"/>
  <c r="G10" i="3"/>
  <c r="F43" i="1" l="1"/>
  <c r="F44" i="1"/>
  <c r="F45" i="1"/>
  <c r="F46" i="1"/>
  <c r="F53" i="1"/>
  <c r="B3" i="1"/>
  <c r="F42" i="1"/>
  <c r="F66" i="1"/>
  <c r="F65" i="1"/>
  <c r="F64" i="1"/>
  <c r="F63" i="1"/>
  <c r="F62" i="1"/>
  <c r="F61" i="1"/>
  <c r="F60" i="1"/>
  <c r="F59" i="1"/>
  <c r="F58" i="1"/>
  <c r="F57" i="1"/>
  <c r="F56" i="1"/>
  <c r="F55" i="1"/>
  <c r="D67" i="1"/>
  <c r="D35" i="1" s="1"/>
  <c r="E67" i="1"/>
  <c r="E35" i="1" s="1"/>
  <c r="M39" i="1" l="1"/>
  <c r="I38" i="1"/>
  <c r="I39" i="1" s="1"/>
  <c r="M41" i="1" l="1"/>
  <c r="D34" i="1" s="1"/>
  <c r="I41" i="1"/>
  <c r="D33" i="1" s="1"/>
  <c r="H3" i="3"/>
  <c r="H5" i="3"/>
  <c r="H4" i="3"/>
  <c r="H2" i="3"/>
  <c r="H6" i="3"/>
  <c r="M42" i="1" l="1"/>
  <c r="M43" i="1" s="1"/>
  <c r="E34" i="1" s="1"/>
  <c r="H7" i="3"/>
  <c r="I42" i="1"/>
  <c r="I43" i="1" s="1"/>
  <c r="E33" i="1" s="1"/>
  <c r="E36" i="1" s="1"/>
  <c r="D36" i="1" l="1"/>
  <c r="H8" i="3"/>
  <c r="H9" i="3" l="1"/>
  <c r="H10" i="3" l="1"/>
  <c r="H11" i="3" l="1"/>
  <c r="H13" i="3" l="1"/>
  <c r="H12" i="3"/>
  <c r="H15" i="3" l="1"/>
  <c r="F17" i="3" s="1"/>
  <c r="F16" i="3" l="1"/>
</calcChain>
</file>

<file path=xl/comments1.xml><?xml version="1.0" encoding="utf-8"?>
<comments xmlns="http://schemas.openxmlformats.org/spreadsheetml/2006/main">
  <authors>
    <author>Herman Jacobs</author>
  </authors>
  <commentList>
    <comment ref="D53" authorId="0" shapeId="0">
      <text>
        <r>
          <rPr>
            <b/>
            <sz val="9"/>
            <color indexed="81"/>
            <rFont val="Tahoma"/>
            <family val="2"/>
          </rPr>
          <t>algemeen erkende feestdagen (bijvoorbeeld koningsdag) dienen als opgenomen verlof te worden geregistreerd indien dit valt op een dag dat volgens het rooster normaliter zou worden gewerkt</t>
        </r>
      </text>
    </comment>
  </commentList>
</comments>
</file>

<file path=xl/comments2.xml><?xml version="1.0" encoding="utf-8"?>
<comments xmlns="http://schemas.openxmlformats.org/spreadsheetml/2006/main">
  <authors>
    <author>Hylke den Oude</author>
  </authors>
  <commentList>
    <comment ref="B1" authorId="0" shapeId="0">
      <text>
        <r>
          <rPr>
            <b/>
            <sz val="9"/>
            <color indexed="81"/>
            <rFont val="Tahoma"/>
            <family val="2"/>
          </rPr>
          <t>Dyade:</t>
        </r>
        <r>
          <rPr>
            <sz val="9"/>
            <color indexed="81"/>
            <rFont val="Tahoma"/>
            <family val="2"/>
          </rPr>
          <t xml:space="preserve">
Indien de aanstelling over de maand heen gaat, geef dan als einddatum de laatste dag van de maand en vervolg de nieuwe maand op de volgende regel.</t>
        </r>
      </text>
    </comment>
  </commentList>
</comments>
</file>

<file path=xl/sharedStrings.xml><?xml version="1.0" encoding="utf-8"?>
<sst xmlns="http://schemas.openxmlformats.org/spreadsheetml/2006/main" count="115" uniqueCount="107">
  <si>
    <t>Werkgeversnummer</t>
  </si>
  <si>
    <t>Naam medewerker</t>
  </si>
  <si>
    <t>Werkgeversnaam</t>
  </si>
  <si>
    <t>ja</t>
  </si>
  <si>
    <t>nee</t>
  </si>
  <si>
    <t>Opbouw uren sinds</t>
  </si>
  <si>
    <t>Opgebouwde uren op basis wtf en DV</t>
  </si>
  <si>
    <t>totaal</t>
  </si>
  <si>
    <t>overig opgenomen verlof</t>
  </si>
  <si>
    <t>Jaarrecht verlof uren bij voltijdsdienstverband</t>
  </si>
  <si>
    <t>Totaal opgenomen uren verlof</t>
  </si>
  <si>
    <t>uren</t>
  </si>
  <si>
    <t>minuten</t>
  </si>
  <si>
    <t>maanden</t>
  </si>
  <si>
    <t>dagen</t>
  </si>
  <si>
    <t>Uitgangspunten</t>
  </si>
  <si>
    <t>berekend te worden of betrokkene nog recht heeft op uitbetaling van een restant aan verlofuren, of</t>
  </si>
  <si>
    <t xml:space="preserve">dat juist teveel verlof is genoten en betrokkene het teveel genoten verlof dient terug te betalen aan u. </t>
  </si>
  <si>
    <t xml:space="preserve">de ontslagmutatie die u via HRSelf Service indient. </t>
  </si>
  <si>
    <t xml:space="preserve">verlof aangenomen dat als betrokkene in het schooljaar tenminste 4 maal de weektaakomvang </t>
  </si>
  <si>
    <t>verlof heeft genoten, er geen aanspraak bestaat op uitbetaling van het meerdere aantal uren verlof</t>
  </si>
  <si>
    <t>Gelieve rekening te houden met de uitgangspunten in het tabblad toelichting</t>
  </si>
  <si>
    <t>aantal dagen in maand</t>
  </si>
  <si>
    <t>(zie toelichting punt 4)</t>
  </si>
  <si>
    <t>(zie toelichting punt 3)</t>
  </si>
  <si>
    <t xml:space="preserve">Opgenomen verlof </t>
  </si>
  <si>
    <t xml:space="preserve">Met dit spreadsheet kunt u op eenvoudige wijze berekenen of bij uw medewewerker nog een </t>
  </si>
  <si>
    <t>Nieuwjaarsdag</t>
  </si>
  <si>
    <t>Tweede Paasdag</t>
  </si>
  <si>
    <t>Hemelvaartsdag</t>
  </si>
  <si>
    <t>Tweede Pinksterdag</t>
  </si>
  <si>
    <t>Koningsdag</t>
  </si>
  <si>
    <t>5 mei, Nationale Feestdag</t>
  </si>
  <si>
    <t>Herfstvakantie</t>
  </si>
  <si>
    <t>Meivakantie</t>
  </si>
  <si>
    <t>Zomervakantie</t>
  </si>
  <si>
    <t>Kerstvakantie</t>
  </si>
  <si>
    <t>Voorjaarsvakantie</t>
  </si>
  <si>
    <t>Goede vrijdag</t>
  </si>
  <si>
    <t>en bevallingsverlof neemt u niet op als genoten regulier verlof bij de betreffende medewerker.</t>
  </si>
  <si>
    <t>begindatum</t>
  </si>
  <si>
    <t>wtf</t>
  </si>
  <si>
    <t>wtf maand berekend</t>
  </si>
  <si>
    <t>maand</t>
  </si>
  <si>
    <t>wtf aanstelling</t>
  </si>
  <si>
    <t>wtf voor hele periode</t>
  </si>
  <si>
    <t>(bijvoorbeeld als gevolg van een wijziging in de werktijdfactor) kunt u een totaal voor de periode</t>
  </si>
  <si>
    <t>berekenen door deze aanstellingen op te nemen in het tabblad "berekening wtf".</t>
  </si>
  <si>
    <t>1 De berekening vindt plaats over een periode van maximaal 12 maanden.</t>
  </si>
  <si>
    <t>2 Indien een medewerker meerdere aanstellingen in de periode van 12 maanden heeft gehad</t>
  </si>
  <si>
    <t>(zie toelichting punt 2)</t>
  </si>
  <si>
    <t>Om tot een correcte berekening te komen moet u de periodes die over de maand heen gaan</t>
  </si>
  <si>
    <t>per maand opgeven.</t>
  </si>
  <si>
    <t>einddatum t/m</t>
  </si>
  <si>
    <t>Afrekening verlof component 7720 (aantal uur)</t>
  </si>
  <si>
    <t>datum ingang</t>
  </si>
  <si>
    <t>einddatum</t>
  </si>
  <si>
    <t>normal verlof</t>
  </si>
  <si>
    <t>onbetaald verlof</t>
  </si>
  <si>
    <t>Korting onbetaald verlof</t>
  </si>
  <si>
    <t>Werktijdfactor</t>
  </si>
  <si>
    <t>3 Tijdens onbetaald verlof vindt geen opbouw van verlofrecht plaats, voor het deel dat er verlof</t>
  </si>
  <si>
    <t>wordt genoten.</t>
  </si>
  <si>
    <t>4 Mochten er extra uren zijn gewerkt, die niet zijn gecompenseerd, kunnen deze hier worden</t>
  </si>
  <si>
    <t>ingevuld. Bij de berekening van het saldo verlofuren wordt hiermee rekening gehouden.</t>
  </si>
  <si>
    <t>5 Bij de berekening van het recht wordt zowel het wettelijk deel van het verlof berekend als het</t>
  </si>
  <si>
    <t xml:space="preserve">7 De uitbetaling/korting van het restant verlofuren wordt gebaseerd op een bruto loon per uur. </t>
  </si>
  <si>
    <t xml:space="preserve">8 Indien een personeelslid ziek is geweest wordt voor de berekening van het uitbetalen van het </t>
  </si>
  <si>
    <t xml:space="preserve">9.Ingeroosterd regulier verlof (zoals de zomervakantie) dat samenvalt met zwangerschaps- </t>
  </si>
  <si>
    <t>(zie toelichting punt 7 en 8)</t>
  </si>
  <si>
    <t>(zie toelichting punt 9)</t>
  </si>
  <si>
    <t>Niet gecompenseerde extra gewerkte uren</t>
  </si>
  <si>
    <t>begin jaar</t>
  </si>
  <si>
    <t>Totaal extra uren</t>
  </si>
  <si>
    <t>Saldo verlofuren (incl extra uren)</t>
  </si>
  <si>
    <t xml:space="preserve">Werkrooster school is op basis van </t>
  </si>
  <si>
    <t>40 uur per week</t>
  </si>
  <si>
    <t>38 uur per week</t>
  </si>
  <si>
    <t>36 uur per week</t>
  </si>
  <si>
    <t>Toelichting Afrekening verlofuren OOP Voortgezet Onderwijs</t>
  </si>
  <si>
    <t xml:space="preserve">Indien een dienstverband van een medewerker in het Voortgezet Onderwijs wordt beeindigd dient </t>
  </si>
  <si>
    <t>6 In de cao Voortgezet Onderwijs is het recht op verlof afhankelijk van het werkrooster van  de</t>
  </si>
  <si>
    <t>school waar men werkt. Het aantal uur verlof bij een volledige betrekking is bij:</t>
  </si>
  <si>
    <t>Uiteraard is de opname van het verlof ook afhankelijk van het werkrooster waarmee het recht wordt berekend.</t>
  </si>
  <si>
    <t>(zie toelichting punt 5 en 6)</t>
  </si>
  <si>
    <t>Niet gebruikte wettelijke uren vervallen na 6 maanden in het kalenderjaar.</t>
  </si>
  <si>
    <t xml:space="preserve">afrekening dient plaats te vinden. Het ingevulde spreadsheet kunt u als bijlage insturen bij </t>
  </si>
  <si>
    <t xml:space="preserve">bovenwettelijk deel. Bij opname van verlof kan het beste het wettelijk verlof eerst worden gebruikt. </t>
  </si>
  <si>
    <t>Opgebouwd wettelijk verlof in een kalenderjaar dat niet voor 1 juli van het volgende kalenderjaar</t>
  </si>
  <si>
    <t>is opgenomen komt te vervallen.</t>
  </si>
  <si>
    <t>38 uur per week 322 uur per jaar (152 uur wettelijk verlof en 170 uur bovenwettelijk verlof)</t>
  </si>
  <si>
    <t>Ingang dienstverband</t>
  </si>
  <si>
    <t>Einde Dienstverband t/m</t>
  </si>
  <si>
    <t>Teveel verlof opgenomen.</t>
  </si>
  <si>
    <t>en kon de medewerker redelijkerwijs geen verlof opnemen ?</t>
  </si>
  <si>
    <t>Was er sprake van langdurige afwezigheid wegens ziekte</t>
  </si>
  <si>
    <t>Het bruto loon per uur wordt verhoogd met 8% vakantieuitkering en 8,33% eindejaarsuitkering.</t>
  </si>
  <si>
    <t xml:space="preserve">Het loon bij een volledige betrekking in de maand van ontslag wordt gedeeld door 159,72 uur.  </t>
  </si>
  <si>
    <t>36 uur per week 218 uur per jaar (144 uur wettelijk verlof en 74 uur bovenwettelijk verlof)</t>
  </si>
  <si>
    <t>40 uur per week 426 uur per jaar (160 uur wettelijk verlof en 266 uur bovenwettelijk verlof)</t>
  </si>
  <si>
    <t>Personeelsnummer</t>
  </si>
  <si>
    <t>Attentie</t>
  </si>
  <si>
    <t>Teveel opgenomen vakantieverlof</t>
  </si>
  <si>
    <t>Indien uit de berekening blijkt dat de medewerker teveel vakantieverlof heeft opgenomen moet in overleg met de werknemer worden bepaald of en indien dit het geval is op welke wijze het negatieve saldo wordt verrekend. De mogelijkheden hiervoor zijn o.a.:
-Inhouden op het salaris:
-De datum van het ontslag in onderling overleg vervroegen zodat er geen negatief saldo ontstaat:
-Een periode gelijk aan het negatieve saldo onbetaald verlof opnemen.</t>
  </si>
  <si>
    <t>Verlof tijdens langdurig ziekteverzuim</t>
  </si>
  <si>
    <t>Indien de medewerker niet heeft gewerkt in verband met langdurig ziekteverzuim blijft deze recht houden op 4 maal de arbeidsduur per week aan doorbetaald vakantieverlof. Indien de medewerker geen verlof heeft kunnen opnemen in verband met het ziekteverzuim, dient er rekening gehouden te worden met deze bepaling. Ook als de medewerker wel 4 maal de arbeidsomvang per week aan vakantieverlof heeft opgenomen en gedurende dit verlof gekort is wegens ziekte, heeft betrokkene recht op een aanvulling tot 100% salaris gedurende deze periode van 4 maal de arbeidsomvang per week.</t>
  </si>
  <si>
    <t>versie 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</si>
</sst>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quot;€&quot;\ * #,##0.00_ ;_ &quot;€&quot;\ * \-#,##0.00_ ;_ &quot;€&quot;\ * &quot;-&quot;??_ ;_ @_ "/>
    <numFmt numFmtId="164" formatCode="0.0000"/>
    <numFmt numFmtId="165" formatCode="#,##0_ ;\-#,##0\ "/>
    <numFmt numFmtId="166" formatCode="0.000000000000000000000"/>
    <numFmt numFmtId="167" formatCode="mm/yyyy"/>
    <numFmt numFmtId="168" formatCode="yyyy"/>
  </numFmts>
  <fonts count="33" x14ac:knownFonts="1">
    <font>
      <sz val="10"/>
      <color theme="1"/>
      <name val="Verdana"/>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9"/>
      <color indexed="81"/>
      <name val="Tahoma"/>
      <family val="2"/>
    </font>
    <font>
      <b/>
      <sz val="9"/>
      <color indexed="81"/>
      <name val="Tahoma"/>
      <family val="2"/>
    </font>
    <font>
      <sz val="10"/>
      <name val="Verdana"/>
      <family val="2"/>
    </font>
    <font>
      <b/>
      <sz val="16"/>
      <name val="Arial"/>
      <family val="2"/>
    </font>
    <font>
      <sz val="10"/>
      <name val="Arial"/>
      <family val="2"/>
    </font>
    <font>
      <sz val="11"/>
      <name val="Arial"/>
      <family val="2"/>
    </font>
    <font>
      <b/>
      <sz val="11"/>
      <name val="Calibri"/>
      <family val="2"/>
    </font>
    <font>
      <b/>
      <sz val="10"/>
      <name val="Verdana"/>
      <family val="2"/>
    </font>
    <font>
      <sz val="10"/>
      <color theme="1"/>
      <name val="Verdana"/>
      <family val="2"/>
    </font>
    <font>
      <u/>
      <sz val="10"/>
      <color theme="10"/>
      <name val="Verdana"/>
      <family val="2"/>
    </font>
    <font>
      <sz val="10"/>
      <color theme="1"/>
      <name val="Arial"/>
      <family val="2"/>
    </font>
    <font>
      <sz val="11"/>
      <color theme="1"/>
      <name val="Arial"/>
      <family val="2"/>
    </font>
    <font>
      <sz val="11"/>
      <color theme="10"/>
      <name val="Arial"/>
      <family val="2"/>
    </font>
    <font>
      <sz val="8"/>
      <color theme="1"/>
      <name val="Arial"/>
      <family val="2"/>
    </font>
    <font>
      <b/>
      <sz val="11"/>
      <color theme="1"/>
      <name val="Arial"/>
      <family val="2"/>
    </font>
    <font>
      <sz val="10"/>
      <color rgb="FFFF5050"/>
      <name val="Verdana"/>
      <family val="2"/>
    </font>
    <font>
      <b/>
      <sz val="16"/>
      <color theme="1"/>
      <name val="Arial"/>
      <family val="2"/>
    </font>
    <font>
      <i/>
      <sz val="8"/>
      <color theme="1"/>
      <name val="Arial"/>
      <family val="2"/>
    </font>
    <font>
      <sz val="8"/>
      <color rgb="FFFF5050"/>
      <name val="Verdana"/>
      <family val="2"/>
    </font>
    <font>
      <sz val="10"/>
      <color rgb="FF666666"/>
      <name val="Arial"/>
      <family val="2"/>
    </font>
    <font>
      <sz val="10"/>
      <color rgb="FFFF0000"/>
      <name val="Verdana"/>
      <family val="2"/>
    </font>
    <font>
      <sz val="11"/>
      <color rgb="FFFF0000"/>
      <name val="Arial"/>
      <family val="2"/>
    </font>
    <font>
      <b/>
      <sz val="10"/>
      <color rgb="FFFF0000"/>
      <name val="Arial"/>
      <family val="2"/>
    </font>
    <font>
      <sz val="11"/>
      <color theme="0" tint="-0.14996795556505021"/>
      <name val="Arial"/>
      <family val="2"/>
    </font>
    <font>
      <b/>
      <u/>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diagonal/>
    </border>
  </borders>
  <cellStyleXfs count="3">
    <xf numFmtId="0" fontId="0" fillId="0" borderId="0"/>
    <xf numFmtId="0" fontId="17" fillId="0" borderId="0" applyNumberFormat="0" applyFill="0" applyBorder="0" applyAlignment="0" applyProtection="0"/>
    <xf numFmtId="44" fontId="16" fillId="0" borderId="0" applyFont="0" applyFill="0" applyBorder="0" applyAlignment="0" applyProtection="0"/>
  </cellStyleXfs>
  <cellXfs count="118">
    <xf numFmtId="0" fontId="0" fillId="0" borderId="0" xfId="0"/>
    <xf numFmtId="0" fontId="0" fillId="2" borderId="0" xfId="0" applyFill="1"/>
    <xf numFmtId="0" fontId="0" fillId="2" borderId="0" xfId="0" applyFont="1" applyFill="1"/>
    <xf numFmtId="0" fontId="18" fillId="2" borderId="0" xfId="0" applyFont="1" applyFill="1"/>
    <xf numFmtId="14" fontId="19" fillId="0" borderId="1" xfId="0" applyNumberFormat="1" applyFont="1" applyFill="1" applyBorder="1" applyProtection="1">
      <protection locked="0"/>
    </xf>
    <xf numFmtId="0" fontId="0" fillId="3" borderId="0" xfId="0" applyFill="1" applyProtection="1"/>
    <xf numFmtId="0" fontId="20" fillId="3" borderId="0" xfId="1" applyFont="1" applyFill="1" applyAlignment="1" applyProtection="1"/>
    <xf numFmtId="0" fontId="21" fillId="3" borderId="0" xfId="0" applyFont="1" applyFill="1" applyAlignment="1" applyProtection="1">
      <alignment vertical="top"/>
    </xf>
    <xf numFmtId="0" fontId="19" fillId="3" borderId="0" xfId="0" applyFont="1" applyFill="1" applyProtection="1"/>
    <xf numFmtId="0" fontId="0" fillId="3" borderId="0" xfId="0" applyFont="1" applyFill="1" applyProtection="1"/>
    <xf numFmtId="0" fontId="19" fillId="3" borderId="2" xfId="0" applyFont="1" applyFill="1" applyBorder="1" applyProtection="1"/>
    <xf numFmtId="0" fontId="19" fillId="3" borderId="0" xfId="0" applyFont="1" applyFill="1" applyBorder="1" applyProtection="1"/>
    <xf numFmtId="0" fontId="19" fillId="3" borderId="0" xfId="0" applyFont="1" applyFill="1" applyBorder="1" applyProtection="1"/>
    <xf numFmtId="0" fontId="19" fillId="3" borderId="0" xfId="0" applyNumberFormat="1" applyFont="1" applyFill="1" applyBorder="1" applyProtection="1"/>
    <xf numFmtId="0" fontId="19" fillId="3" borderId="3" xfId="0" applyNumberFormat="1" applyFont="1" applyFill="1" applyBorder="1" applyProtection="1"/>
    <xf numFmtId="0" fontId="19" fillId="3" borderId="0" xfId="0" applyNumberFormat="1" applyFont="1" applyFill="1" applyBorder="1" applyAlignment="1" applyProtection="1">
      <alignment horizontal="right"/>
    </xf>
    <xf numFmtId="0" fontId="19" fillId="3" borderId="0" xfId="0" applyNumberFormat="1" applyFont="1" applyFill="1" applyBorder="1" applyAlignment="1" applyProtection="1"/>
    <xf numFmtId="0" fontId="19" fillId="3" borderId="0" xfId="0" applyFont="1" applyFill="1" applyBorder="1" applyProtection="1"/>
    <xf numFmtId="0" fontId="19" fillId="3" borderId="4" xfId="0" applyNumberFormat="1" applyFont="1" applyFill="1" applyBorder="1" applyProtection="1"/>
    <xf numFmtId="14" fontId="19" fillId="3" borderId="0" xfId="0" applyNumberFormat="1" applyFont="1" applyFill="1" applyProtection="1"/>
    <xf numFmtId="14" fontId="19" fillId="3" borderId="0" xfId="2" applyNumberFormat="1" applyFont="1" applyFill="1" applyBorder="1" applyProtection="1"/>
    <xf numFmtId="0" fontId="19" fillId="3" borderId="0" xfId="0" applyFont="1" applyFill="1" applyProtection="1"/>
    <xf numFmtId="1" fontId="19" fillId="3" borderId="0" xfId="0" applyNumberFormat="1" applyFont="1" applyFill="1" applyProtection="1"/>
    <xf numFmtId="164" fontId="19" fillId="0" borderId="1" xfId="0" applyNumberFormat="1" applyFont="1" applyFill="1" applyBorder="1" applyAlignment="1" applyProtection="1">
      <protection locked="0"/>
    </xf>
    <xf numFmtId="0" fontId="19" fillId="3" borderId="0" xfId="0" applyFont="1" applyFill="1" applyBorder="1" applyProtection="1"/>
    <xf numFmtId="0" fontId="0" fillId="3" borderId="0" xfId="0" applyFill="1"/>
    <xf numFmtId="0" fontId="19" fillId="3" borderId="0" xfId="0" applyFont="1" applyFill="1" applyProtection="1"/>
    <xf numFmtId="0" fontId="19" fillId="3" borderId="0" xfId="0" applyFont="1" applyFill="1"/>
    <xf numFmtId="0" fontId="0" fillId="0" borderId="1" xfId="0" applyFill="1" applyBorder="1" applyProtection="1">
      <protection locked="0"/>
    </xf>
    <xf numFmtId="0" fontId="19" fillId="3" borderId="0" xfId="0" applyFont="1" applyFill="1" applyProtection="1"/>
    <xf numFmtId="0" fontId="19" fillId="3" borderId="0" xfId="0" applyFont="1" applyFill="1"/>
    <xf numFmtId="0" fontId="19" fillId="3" borderId="0" xfId="0" applyFont="1" applyFill="1" applyBorder="1" applyProtection="1"/>
    <xf numFmtId="1" fontId="0" fillId="0" borderId="1" xfId="0" applyNumberFormat="1" applyFill="1" applyBorder="1" applyProtection="1">
      <protection locked="0"/>
    </xf>
    <xf numFmtId="1" fontId="0" fillId="3" borderId="0" xfId="0" applyNumberFormat="1" applyFill="1"/>
    <xf numFmtId="0" fontId="19" fillId="3" borderId="0" xfId="0" applyFont="1" applyFill="1" applyProtection="1"/>
    <xf numFmtId="1" fontId="0" fillId="2" borderId="0" xfId="0" applyNumberFormat="1" applyFill="1"/>
    <xf numFmtId="0" fontId="19" fillId="3" borderId="0" xfId="0" applyNumberFormat="1" applyFont="1" applyFill="1" applyAlignment="1" applyProtection="1">
      <alignment horizontal="right"/>
    </xf>
    <xf numFmtId="0" fontId="19" fillId="3" borderId="0" xfId="0" applyFont="1" applyFill="1" applyAlignment="1" applyProtection="1">
      <alignment horizontal="right"/>
    </xf>
    <xf numFmtId="2" fontId="19" fillId="3" borderId="0" xfId="0" applyNumberFormat="1" applyFont="1" applyFill="1" applyProtection="1"/>
    <xf numFmtId="1" fontId="22" fillId="3" borderId="0" xfId="0" applyNumberFormat="1" applyFont="1" applyFill="1" applyProtection="1"/>
    <xf numFmtId="0" fontId="23" fillId="3" borderId="0" xfId="0" applyFont="1" applyFill="1" applyAlignment="1">
      <alignment horizontal="left" vertical="top"/>
    </xf>
    <xf numFmtId="44" fontId="19" fillId="3" borderId="0" xfId="0" applyNumberFormat="1" applyFont="1" applyFill="1" applyAlignment="1" applyProtection="1">
      <alignment horizontal="right"/>
    </xf>
    <xf numFmtId="0" fontId="19" fillId="3" borderId="0" xfId="0" applyFont="1" applyFill="1" applyAlignment="1" applyProtection="1">
      <alignment horizontal="right"/>
    </xf>
    <xf numFmtId="166" fontId="0" fillId="2" borderId="0" xfId="0" applyNumberFormat="1" applyFill="1"/>
    <xf numFmtId="165" fontId="19" fillId="3" borderId="0" xfId="0" applyNumberFormat="1" applyFont="1" applyFill="1" applyAlignment="1" applyProtection="1">
      <alignment horizontal="right"/>
    </xf>
    <xf numFmtId="1" fontId="19" fillId="3" borderId="0" xfId="0" applyNumberFormat="1" applyFont="1" applyFill="1" applyAlignment="1" applyProtection="1">
      <alignment horizontal="right"/>
    </xf>
    <xf numFmtId="0" fontId="11" fillId="3" borderId="0" xfId="0" applyFont="1" applyFill="1"/>
    <xf numFmtId="0" fontId="18" fillId="3" borderId="0" xfId="0" applyFont="1" applyFill="1"/>
    <xf numFmtId="0" fontId="24" fillId="3" borderId="0" xfId="0" applyFont="1" applyFill="1"/>
    <xf numFmtId="0" fontId="19" fillId="3" borderId="0" xfId="0" applyFont="1" applyFill="1" applyAlignment="1" applyProtection="1">
      <alignment vertical="top"/>
    </xf>
    <xf numFmtId="14" fontId="19" fillId="0" borderId="1" xfId="0" applyNumberFormat="1" applyFont="1" applyFill="1" applyBorder="1" applyProtection="1">
      <protection locked="0"/>
    </xf>
    <xf numFmtId="0" fontId="21" fillId="3" borderId="0" xfId="0" applyFont="1" applyFill="1" applyProtection="1"/>
    <xf numFmtId="0" fontId="25" fillId="3" borderId="0" xfId="0" applyFont="1" applyFill="1" applyProtection="1"/>
    <xf numFmtId="1" fontId="25" fillId="3" borderId="0" xfId="0" applyNumberFormat="1" applyFont="1" applyFill="1" applyProtection="1"/>
    <xf numFmtId="0" fontId="25" fillId="3" borderId="0" xfId="0" applyFont="1" applyFill="1"/>
    <xf numFmtId="0" fontId="0" fillId="2" borderId="0" xfId="0" applyFill="1" applyBorder="1"/>
    <xf numFmtId="0" fontId="26" fillId="3" borderId="0" xfId="0" applyFont="1" applyFill="1" applyAlignment="1">
      <alignment horizontal="left" vertical="top"/>
    </xf>
    <xf numFmtId="0" fontId="27" fillId="3" borderId="0" xfId="0" applyFont="1" applyFill="1"/>
    <xf numFmtId="0" fontId="19" fillId="3" borderId="0" xfId="0" applyFont="1" applyFill="1" applyProtection="1"/>
    <xf numFmtId="0" fontId="19" fillId="3" borderId="0" xfId="0" applyFont="1" applyFill="1"/>
    <xf numFmtId="0" fontId="12" fillId="3" borderId="0" xfId="0" applyFont="1" applyFill="1"/>
    <xf numFmtId="0" fontId="0" fillId="0" borderId="0" xfId="0" applyNumberFormat="1"/>
    <xf numFmtId="164" fontId="19" fillId="3" borderId="0" xfId="0" applyNumberFormat="1" applyFont="1" applyFill="1" applyBorder="1" applyAlignment="1" applyProtection="1"/>
    <xf numFmtId="167" fontId="19" fillId="3" borderId="0" xfId="0" applyNumberFormat="1" applyFont="1" applyFill="1" applyBorder="1" applyAlignment="1" applyProtection="1"/>
    <xf numFmtId="0" fontId="22" fillId="3" borderId="0" xfId="0" applyNumberFormat="1" applyFont="1" applyFill="1" applyBorder="1" applyAlignment="1" applyProtection="1"/>
    <xf numFmtId="0" fontId="0" fillId="0" borderId="8" xfId="0" applyFill="1" applyBorder="1"/>
    <xf numFmtId="164" fontId="22" fillId="3" borderId="0" xfId="0" applyNumberFormat="1" applyFont="1" applyFill="1" applyBorder="1" applyAlignment="1" applyProtection="1"/>
    <xf numFmtId="164" fontId="19" fillId="3" borderId="0" xfId="0" applyNumberFormat="1" applyFont="1" applyFill="1" applyBorder="1" applyAlignment="1" applyProtection="1">
      <alignment horizontal="left"/>
    </xf>
    <xf numFmtId="0" fontId="28" fillId="3" borderId="0" xfId="0" applyFont="1" applyFill="1"/>
    <xf numFmtId="14" fontId="0" fillId="0" borderId="0" xfId="0" applyNumberFormat="1" applyProtection="1">
      <protection locked="0"/>
    </xf>
    <xf numFmtId="0" fontId="0" fillId="0" borderId="0" xfId="0" applyProtection="1">
      <protection locked="0"/>
    </xf>
    <xf numFmtId="0" fontId="29" fillId="3" borderId="0" xfId="0" applyNumberFormat="1" applyFont="1" applyFill="1" applyBorder="1" applyAlignment="1" applyProtection="1"/>
    <xf numFmtId="0" fontId="19" fillId="3" borderId="0" xfId="0" applyNumberFormat="1" applyFont="1" applyFill="1" applyBorder="1" applyAlignment="1" applyProtection="1">
      <alignment wrapText="1"/>
    </xf>
    <xf numFmtId="166" fontId="0" fillId="2" borderId="0" xfId="0" applyNumberFormat="1" applyFill="1" applyAlignment="1">
      <alignment horizontal="right"/>
    </xf>
    <xf numFmtId="1" fontId="10" fillId="2" borderId="1" xfId="0" applyNumberFormat="1" applyFont="1" applyFill="1" applyBorder="1"/>
    <xf numFmtId="0" fontId="0" fillId="2" borderId="1" xfId="0" applyFill="1" applyBorder="1"/>
    <xf numFmtId="0" fontId="0" fillId="2" borderId="0" xfId="0" applyFill="1" applyAlignment="1">
      <alignment horizontal="center"/>
    </xf>
    <xf numFmtId="164" fontId="0" fillId="2" borderId="0" xfId="0" applyNumberFormat="1" applyFill="1" applyAlignment="1">
      <alignment horizontal="center"/>
    </xf>
    <xf numFmtId="0" fontId="7" fillId="3" borderId="0" xfId="0" applyFont="1" applyFill="1" applyBorder="1" applyProtection="1"/>
    <xf numFmtId="1" fontId="19" fillId="0" borderId="9" xfId="0" applyNumberFormat="1" applyFont="1" applyFill="1" applyBorder="1" applyAlignment="1" applyProtection="1">
      <protection locked="0"/>
    </xf>
    <xf numFmtId="0" fontId="6" fillId="3" borderId="0" xfId="0" applyFont="1" applyFill="1" applyBorder="1" applyProtection="1"/>
    <xf numFmtId="1" fontId="5" fillId="0" borderId="1" xfId="0" applyNumberFormat="1" applyFont="1" applyFill="1" applyBorder="1" applyAlignment="1" applyProtection="1">
      <alignment horizontal="right" vertical="center"/>
      <protection locked="0"/>
    </xf>
    <xf numFmtId="14" fontId="0" fillId="2" borderId="0" xfId="0" applyNumberFormat="1" applyFill="1"/>
    <xf numFmtId="14" fontId="6" fillId="3" borderId="0" xfId="0" applyNumberFormat="1" applyFont="1" applyFill="1" applyBorder="1" applyProtection="1"/>
    <xf numFmtId="168" fontId="0" fillId="2" borderId="0" xfId="0" applyNumberFormat="1" applyFill="1"/>
    <xf numFmtId="1" fontId="19" fillId="0" borderId="1" xfId="0" applyNumberFormat="1" applyFont="1" applyFill="1" applyBorder="1" applyAlignment="1" applyProtection="1">
      <protection locked="0"/>
    </xf>
    <xf numFmtId="0" fontId="30" fillId="3" borderId="0" xfId="0" applyFont="1" applyFill="1" applyProtection="1"/>
    <xf numFmtId="0" fontId="5" fillId="3" borderId="0" xfId="0" applyFont="1" applyFill="1" applyBorder="1" applyProtection="1"/>
    <xf numFmtId="1" fontId="19" fillId="3" borderId="5" xfId="0" applyNumberFormat="1" applyFont="1" applyFill="1" applyBorder="1" applyAlignment="1" applyProtection="1"/>
    <xf numFmtId="14" fontId="4" fillId="0" borderId="1" xfId="0" applyNumberFormat="1" applyFont="1" applyFill="1" applyBorder="1" applyProtection="1">
      <protection locked="0"/>
    </xf>
    <xf numFmtId="0" fontId="3" fillId="3" borderId="0" xfId="0" applyFont="1" applyFill="1" applyBorder="1" applyProtection="1"/>
    <xf numFmtId="0" fontId="3" fillId="2" borderId="0" xfId="0" applyFont="1" applyFill="1"/>
    <xf numFmtId="0" fontId="10" fillId="0" borderId="0" xfId="0" applyFont="1" applyFill="1"/>
    <xf numFmtId="0" fontId="10" fillId="2" borderId="0" xfId="0" applyFont="1" applyFill="1" applyBorder="1"/>
    <xf numFmtId="0" fontId="0" fillId="3" borderId="0" xfId="0" applyFill="1" applyBorder="1" applyAlignment="1" applyProtection="1"/>
    <xf numFmtId="0" fontId="22" fillId="3" borderId="0" xfId="0" applyFont="1" applyFill="1" applyProtection="1"/>
    <xf numFmtId="0" fontId="2" fillId="3" borderId="0" xfId="0" applyFont="1" applyFill="1" applyBorder="1" applyProtection="1"/>
    <xf numFmtId="0" fontId="31" fillId="3" borderId="0" xfId="0" applyFont="1" applyFill="1" applyProtection="1"/>
    <xf numFmtId="0" fontId="15" fillId="3" borderId="0" xfId="0" applyFont="1" applyFill="1" applyAlignment="1">
      <alignment wrapText="1"/>
    </xf>
    <xf numFmtId="0" fontId="13" fillId="3" borderId="0" xfId="0" applyFont="1" applyFill="1" applyAlignment="1">
      <alignment horizontal="left" vertical="top" wrapText="1"/>
    </xf>
    <xf numFmtId="0" fontId="1" fillId="3" borderId="0" xfId="0" applyFont="1" applyFill="1" applyBorder="1" applyProtection="1"/>
    <xf numFmtId="0" fontId="24" fillId="3" borderId="0" xfId="0" applyFont="1" applyFill="1" applyAlignment="1" applyProtection="1">
      <alignment horizontal="left"/>
    </xf>
    <xf numFmtId="0" fontId="0" fillId="0" borderId="0" xfId="0" applyAlignment="1"/>
    <xf numFmtId="0" fontId="14" fillId="3" borderId="0" xfId="0" applyFont="1" applyFill="1" applyBorder="1" applyAlignment="1">
      <alignment wrapText="1"/>
    </xf>
    <xf numFmtId="0" fontId="15" fillId="3" borderId="0" xfId="0" applyFont="1" applyFill="1" applyAlignment="1">
      <alignment wrapText="1"/>
    </xf>
    <xf numFmtId="0" fontId="19" fillId="0" borderId="6" xfId="0" applyNumberFormat="1" applyFont="1" applyFill="1" applyBorder="1" applyAlignment="1" applyProtection="1">
      <alignment horizontal="right"/>
      <protection locked="0"/>
    </xf>
    <xf numFmtId="0" fontId="19" fillId="0" borderId="4" xfId="0" applyNumberFormat="1" applyFont="1" applyFill="1" applyBorder="1" applyAlignment="1" applyProtection="1">
      <alignment horizontal="right"/>
      <protection locked="0"/>
    </xf>
    <xf numFmtId="0" fontId="0" fillId="0" borderId="7" xfId="0" applyBorder="1" applyAlignment="1" applyProtection="1">
      <protection locked="0"/>
    </xf>
    <xf numFmtId="0" fontId="19" fillId="0" borderId="6" xfId="0" applyNumberFormat="1" applyFont="1" applyFill="1" applyBorder="1" applyAlignment="1" applyProtection="1">
      <protection locked="0"/>
    </xf>
    <xf numFmtId="0" fontId="0" fillId="0" borderId="4" xfId="0" applyBorder="1" applyAlignment="1" applyProtection="1">
      <protection locked="0"/>
    </xf>
    <xf numFmtId="0" fontId="19" fillId="0" borderId="1" xfId="0" applyNumberFormat="1" applyFont="1" applyFill="1" applyBorder="1" applyAlignment="1" applyProtection="1">
      <alignment horizontal="right"/>
      <protection locked="0"/>
    </xf>
    <xf numFmtId="0" fontId="0" fillId="0" borderId="1" xfId="0" applyBorder="1" applyAlignment="1" applyProtection="1">
      <alignment horizontal="right"/>
      <protection locked="0"/>
    </xf>
    <xf numFmtId="0" fontId="22" fillId="3" borderId="0" xfId="0" applyNumberFormat="1" applyFont="1" applyFill="1" applyBorder="1" applyAlignment="1" applyProtection="1">
      <alignment horizontal="left"/>
    </xf>
    <xf numFmtId="0" fontId="32" fillId="3" borderId="0" xfId="0" applyFont="1" applyFill="1" applyAlignment="1"/>
    <xf numFmtId="0" fontId="18" fillId="3" borderId="0" xfId="0" applyFont="1" applyFill="1" applyAlignment="1"/>
    <xf numFmtId="0" fontId="18" fillId="3" borderId="0" xfId="0" applyFont="1" applyFill="1" applyAlignment="1">
      <alignment wrapText="1"/>
    </xf>
    <xf numFmtId="0" fontId="0" fillId="0" borderId="0" xfId="0" applyAlignment="1">
      <alignment wrapText="1"/>
    </xf>
    <xf numFmtId="0" fontId="32" fillId="3" borderId="0" xfId="0" applyFont="1" applyFill="1"/>
  </cellXfs>
  <cellStyles count="3">
    <cellStyle name="Hyperlink" xfId="1" builtinId="8"/>
    <cellStyle name="Standaard" xfId="0" builtinId="0"/>
    <cellStyle name="Valuta" xfId="2" builtinId="4"/>
  </cellStyles>
  <dxfs count="6">
    <dxf>
      <font>
        <color theme="0" tint="-0.14996795556505021"/>
      </font>
    </dxf>
    <dxf>
      <font>
        <color rgb="FFFF0000"/>
      </font>
    </dxf>
    <dxf>
      <font>
        <b/>
        <i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0</xdr:row>
      <xdr:rowOff>104775</xdr:rowOff>
    </xdr:from>
    <xdr:to>
      <xdr:col>8</xdr:col>
      <xdr:colOff>590550</xdr:colOff>
      <xdr:row>4</xdr:row>
      <xdr:rowOff>114300</xdr:rowOff>
    </xdr:to>
    <xdr:pic>
      <xdr:nvPicPr>
        <xdr:cNvPr id="3073"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3875" y="104775"/>
          <a:ext cx="12001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390525</xdr:colOff>
      <xdr:row>1</xdr:row>
      <xdr:rowOff>38100</xdr:rowOff>
    </xdr:from>
    <xdr:to>
      <xdr:col>6</xdr:col>
      <xdr:colOff>38100</xdr:colOff>
      <xdr:row>3</xdr:row>
      <xdr:rowOff>66675</xdr:rowOff>
    </xdr:to>
    <xdr:pic>
      <xdr:nvPicPr>
        <xdr:cNvPr id="3" name="Afbeelding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6100" y="200025"/>
          <a:ext cx="1514475" cy="46672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L64"/>
  <sheetViews>
    <sheetView showGridLines="0" showRowColHeaders="0" tabSelected="1" workbookViewId="0">
      <selection activeCell="B58" sqref="B58:I64"/>
    </sheetView>
  </sheetViews>
  <sheetFormatPr defaultRowHeight="12.75" x14ac:dyDescent="0.2"/>
  <cols>
    <col min="1" max="1" width="1.875" style="47" customWidth="1"/>
    <col min="2" max="9" width="9" style="47"/>
    <col min="10" max="10" width="6.5" style="47" customWidth="1"/>
    <col min="11" max="16384" width="9" style="47"/>
  </cols>
  <sheetData>
    <row r="6" spans="2:2" ht="20.25" x14ac:dyDescent="0.3">
      <c r="B6" s="46" t="s">
        <v>79</v>
      </c>
    </row>
    <row r="7" spans="2:2" x14ac:dyDescent="0.2">
      <c r="B7" s="47" t="s">
        <v>106</v>
      </c>
    </row>
    <row r="9" spans="2:2" x14ac:dyDescent="0.2">
      <c r="B9" s="47" t="s">
        <v>80</v>
      </c>
    </row>
    <row r="10" spans="2:2" x14ac:dyDescent="0.2">
      <c r="B10" s="47" t="s">
        <v>16</v>
      </c>
    </row>
    <row r="11" spans="2:2" x14ac:dyDescent="0.2">
      <c r="B11" s="47" t="s">
        <v>17</v>
      </c>
    </row>
    <row r="12" spans="2:2" x14ac:dyDescent="0.2">
      <c r="B12" s="47" t="s">
        <v>26</v>
      </c>
    </row>
    <row r="13" spans="2:2" x14ac:dyDescent="0.2">
      <c r="B13" s="47" t="s">
        <v>86</v>
      </c>
    </row>
    <row r="14" spans="2:2" x14ac:dyDescent="0.2">
      <c r="B14" s="47" t="s">
        <v>18</v>
      </c>
    </row>
    <row r="17" spans="2:2" ht="20.25" x14ac:dyDescent="0.3">
      <c r="B17" s="48" t="s">
        <v>15</v>
      </c>
    </row>
    <row r="19" spans="2:2" x14ac:dyDescent="0.2">
      <c r="B19" s="47" t="s">
        <v>48</v>
      </c>
    </row>
    <row r="21" spans="2:2" x14ac:dyDescent="0.2">
      <c r="B21" s="47" t="s">
        <v>49</v>
      </c>
    </row>
    <row r="22" spans="2:2" x14ac:dyDescent="0.2">
      <c r="B22" s="47" t="s">
        <v>46</v>
      </c>
    </row>
    <row r="23" spans="2:2" x14ac:dyDescent="0.2">
      <c r="B23" s="47" t="s">
        <v>47</v>
      </c>
    </row>
    <row r="24" spans="2:2" x14ac:dyDescent="0.2">
      <c r="B24" s="47" t="s">
        <v>51</v>
      </c>
    </row>
    <row r="25" spans="2:2" x14ac:dyDescent="0.2">
      <c r="B25" s="47" t="s">
        <v>52</v>
      </c>
    </row>
    <row r="27" spans="2:2" x14ac:dyDescent="0.2">
      <c r="B27" s="47" t="s">
        <v>61</v>
      </c>
    </row>
    <row r="28" spans="2:2" x14ac:dyDescent="0.2">
      <c r="B28" s="47" t="s">
        <v>62</v>
      </c>
    </row>
    <row r="30" spans="2:2" x14ac:dyDescent="0.2">
      <c r="B30" s="47" t="s">
        <v>63</v>
      </c>
    </row>
    <row r="31" spans="2:2" x14ac:dyDescent="0.2">
      <c r="B31" s="47" t="s">
        <v>64</v>
      </c>
    </row>
    <row r="33" spans="2:12" x14ac:dyDescent="0.2">
      <c r="B33" s="47" t="s">
        <v>65</v>
      </c>
    </row>
    <row r="34" spans="2:12" x14ac:dyDescent="0.2">
      <c r="B34" s="47" t="s">
        <v>87</v>
      </c>
    </row>
    <row r="35" spans="2:12" x14ac:dyDescent="0.2">
      <c r="B35" s="47" t="s">
        <v>88</v>
      </c>
    </row>
    <row r="36" spans="2:12" x14ac:dyDescent="0.2">
      <c r="B36" s="47" t="s">
        <v>89</v>
      </c>
    </row>
    <row r="38" spans="2:12" x14ac:dyDescent="0.2">
      <c r="B38" s="47" t="s">
        <v>81</v>
      </c>
    </row>
    <row r="39" spans="2:12" x14ac:dyDescent="0.2">
      <c r="B39" s="47" t="s">
        <v>82</v>
      </c>
      <c r="L39" s="57"/>
    </row>
    <row r="40" spans="2:12" x14ac:dyDescent="0.2">
      <c r="B40" s="47" t="s">
        <v>98</v>
      </c>
    </row>
    <row r="41" spans="2:12" x14ac:dyDescent="0.2">
      <c r="B41" s="47" t="s">
        <v>90</v>
      </c>
    </row>
    <row r="42" spans="2:12" x14ac:dyDescent="0.2">
      <c r="B42" s="47" t="s">
        <v>99</v>
      </c>
    </row>
    <row r="43" spans="2:12" x14ac:dyDescent="0.2">
      <c r="B43" s="47" t="s">
        <v>83</v>
      </c>
    </row>
    <row r="44" spans="2:12" x14ac:dyDescent="0.2">
      <c r="B44" s="47" t="s">
        <v>85</v>
      </c>
    </row>
    <row r="46" spans="2:12" x14ac:dyDescent="0.2">
      <c r="B46" s="47" t="s">
        <v>66</v>
      </c>
    </row>
    <row r="47" spans="2:12" x14ac:dyDescent="0.2">
      <c r="B47" s="47" t="s">
        <v>97</v>
      </c>
    </row>
    <row r="48" spans="2:12" x14ac:dyDescent="0.2">
      <c r="B48" s="47" t="s">
        <v>96</v>
      </c>
    </row>
    <row r="50" spans="2:9" x14ac:dyDescent="0.2">
      <c r="B50" s="47" t="s">
        <v>67</v>
      </c>
    </row>
    <row r="51" spans="2:9" x14ac:dyDescent="0.2">
      <c r="B51" s="47" t="s">
        <v>19</v>
      </c>
    </row>
    <row r="52" spans="2:9" x14ac:dyDescent="0.2">
      <c r="B52" s="47" t="s">
        <v>20</v>
      </c>
    </row>
    <row r="54" spans="2:9" x14ac:dyDescent="0.2">
      <c r="B54" s="60" t="s">
        <v>68</v>
      </c>
    </row>
    <row r="55" spans="2:9" x14ac:dyDescent="0.2">
      <c r="B55" s="47" t="s">
        <v>39</v>
      </c>
    </row>
    <row r="58" spans="2:9" ht="20.25" x14ac:dyDescent="0.3">
      <c r="B58" s="48" t="s">
        <v>101</v>
      </c>
    </row>
    <row r="60" spans="2:9" x14ac:dyDescent="0.2">
      <c r="B60" s="113" t="s">
        <v>102</v>
      </c>
      <c r="C60" s="114"/>
      <c r="D60" s="114"/>
      <c r="E60" s="114"/>
      <c r="F60" s="114"/>
      <c r="G60" s="114"/>
      <c r="H60" s="114"/>
    </row>
    <row r="61" spans="2:9" ht="81.75" customHeight="1" x14ac:dyDescent="0.2">
      <c r="B61" s="115" t="s">
        <v>103</v>
      </c>
      <c r="C61" s="116"/>
      <c r="D61" s="116"/>
      <c r="E61" s="116"/>
      <c r="F61" s="116"/>
      <c r="G61" s="116"/>
      <c r="H61" s="116"/>
      <c r="I61" s="102"/>
    </row>
    <row r="63" spans="2:9" x14ac:dyDescent="0.2">
      <c r="B63" s="117" t="s">
        <v>104</v>
      </c>
    </row>
    <row r="64" spans="2:9" ht="90.75" customHeight="1" x14ac:dyDescent="0.2">
      <c r="B64" s="115" t="s">
        <v>105</v>
      </c>
      <c r="C64" s="116"/>
      <c r="D64" s="116"/>
      <c r="E64" s="116"/>
      <c r="F64" s="116"/>
      <c r="G64" s="116"/>
      <c r="H64" s="116"/>
      <c r="I64" s="102"/>
    </row>
  </sheetData>
  <sheetProtection password="E784" sheet="1" objects="1" scenarios="1"/>
  <mergeCells count="2">
    <mergeCell ref="B61:I61"/>
    <mergeCell ref="B64:I64"/>
  </mergeCells>
  <pageMargins left="0.7" right="0.7" top="0.75" bottom="0.75" header="0.3" footer="0.3"/>
  <pageSetup paperSize="9" scale="96"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06"/>
  <sheetViews>
    <sheetView showGridLines="0" showRowColHeaders="0" zoomScaleNormal="100" workbookViewId="0">
      <selection activeCell="D25" sqref="D25"/>
    </sheetView>
  </sheetViews>
  <sheetFormatPr defaultRowHeight="12.75" x14ac:dyDescent="0.2"/>
  <cols>
    <col min="1" max="1" width="3.5" style="1" customWidth="1"/>
    <col min="2" max="2" width="49.25" style="1" customWidth="1"/>
    <col min="3" max="3" width="3.375" style="1" customWidth="1"/>
    <col min="4" max="4" width="13.5" style="1" customWidth="1"/>
    <col min="5" max="5" width="17.625" style="1" customWidth="1"/>
    <col min="6" max="6" width="24.5" style="1" customWidth="1"/>
    <col min="7" max="7" width="15.25" style="1" customWidth="1"/>
    <col min="8" max="8" width="9" style="1" hidden="1" customWidth="1"/>
    <col min="9" max="9" width="25.375" style="1" hidden="1" customWidth="1"/>
    <col min="10" max="10" width="10.25" style="1" hidden="1" customWidth="1"/>
    <col min="11" max="11" width="7.25" style="1" hidden="1" customWidth="1"/>
    <col min="12" max="14" width="9" style="1" hidden="1" customWidth="1"/>
    <col min="15" max="16384" width="9" style="1"/>
  </cols>
  <sheetData>
    <row r="1" spans="1:10" x14ac:dyDescent="0.2">
      <c r="A1" s="5"/>
      <c r="B1" s="5"/>
      <c r="C1" s="5"/>
      <c r="D1" s="5"/>
      <c r="E1" s="5"/>
      <c r="F1" s="5"/>
      <c r="G1" s="5"/>
    </row>
    <row r="2" spans="1:10" ht="20.25" x14ac:dyDescent="0.3">
      <c r="A2" s="5"/>
      <c r="B2" s="101" t="str">
        <f>"Afrekening verlofuren OOP Voortgezet Onderwijs "&amp;IF(D17="","",YEAR(D17))</f>
        <v>Afrekening verlofuren OOP Voortgezet Onderwijs 2023</v>
      </c>
      <c r="C2" s="101"/>
      <c r="D2" s="101"/>
      <c r="E2" s="102"/>
      <c r="F2" s="6"/>
      <c r="G2" s="5"/>
    </row>
    <row r="3" spans="1:10" ht="14.25" customHeight="1" x14ac:dyDescent="0.2">
      <c r="A3" s="5"/>
      <c r="B3" s="7" t="str">
        <f>toelichting!B7</f>
        <v>versie 1.034</v>
      </c>
      <c r="C3" s="7"/>
      <c r="D3" s="8"/>
      <c r="E3" s="8"/>
      <c r="F3" s="8"/>
      <c r="G3" s="5"/>
    </row>
    <row r="4" spans="1:10" ht="14.25" customHeight="1" x14ac:dyDescent="0.2">
      <c r="A4" s="5"/>
      <c r="B4" s="49" t="s">
        <v>21</v>
      </c>
      <c r="C4" s="7"/>
      <c r="D4" s="8"/>
      <c r="E4" s="8"/>
      <c r="F4" s="8"/>
      <c r="G4" s="5"/>
    </row>
    <row r="5" spans="1:10" s="2" customFormat="1" ht="14.25" customHeight="1" x14ac:dyDescent="0.2">
      <c r="A5" s="9"/>
      <c r="B5" s="11" t="s">
        <v>0</v>
      </c>
      <c r="C5" s="10"/>
      <c r="D5" s="108"/>
      <c r="E5" s="107"/>
      <c r="F5" s="8"/>
      <c r="G5" s="9"/>
    </row>
    <row r="6" spans="1:10" s="2" customFormat="1" ht="14.25" customHeight="1" x14ac:dyDescent="0.2">
      <c r="A6" s="9"/>
      <c r="B6" s="11"/>
      <c r="C6" s="11"/>
      <c r="D6" s="13"/>
      <c r="E6" s="8"/>
      <c r="F6" s="8"/>
      <c r="G6" s="9"/>
    </row>
    <row r="7" spans="1:10" s="2" customFormat="1" ht="14.25" customHeight="1" x14ac:dyDescent="0.2">
      <c r="A7" s="9"/>
      <c r="B7" s="12" t="s">
        <v>2</v>
      </c>
      <c r="C7" s="12"/>
      <c r="D7" s="108"/>
      <c r="E7" s="109"/>
      <c r="F7" s="107"/>
      <c r="G7" s="9"/>
    </row>
    <row r="8" spans="1:10" s="2" customFormat="1" ht="14.25" customHeight="1" x14ac:dyDescent="0.2">
      <c r="A8" s="9"/>
      <c r="B8" s="11"/>
      <c r="C8" s="11"/>
      <c r="D8" s="13"/>
      <c r="E8" s="8"/>
      <c r="F8" s="8"/>
      <c r="G8" s="9"/>
    </row>
    <row r="9" spans="1:10" s="2" customFormat="1" ht="14.25" customHeight="1" x14ac:dyDescent="0.2">
      <c r="A9" s="9"/>
      <c r="B9" s="100" t="s">
        <v>100</v>
      </c>
      <c r="C9" s="10"/>
      <c r="D9" s="108"/>
      <c r="E9" s="107"/>
      <c r="F9" s="8"/>
      <c r="G9" s="9"/>
    </row>
    <row r="10" spans="1:10" s="2" customFormat="1" ht="14.25" customHeight="1" x14ac:dyDescent="0.2">
      <c r="A10" s="9"/>
      <c r="B10" s="11"/>
      <c r="C10" s="11"/>
      <c r="D10" s="13"/>
      <c r="E10" s="8"/>
      <c r="F10" s="8"/>
      <c r="G10" s="9"/>
      <c r="I10" s="91" t="s">
        <v>76</v>
      </c>
      <c r="J10" s="2">
        <v>426</v>
      </c>
    </row>
    <row r="11" spans="1:10" s="2" customFormat="1" ht="14.25" customHeight="1" x14ac:dyDescent="0.2">
      <c r="A11" s="9"/>
      <c r="B11" s="11" t="s">
        <v>1</v>
      </c>
      <c r="C11" s="11"/>
      <c r="D11" s="105"/>
      <c r="E11" s="106"/>
      <c r="F11" s="107"/>
      <c r="G11" s="9"/>
      <c r="I11" s="91" t="s">
        <v>77</v>
      </c>
      <c r="J11" s="2">
        <v>322</v>
      </c>
    </row>
    <row r="12" spans="1:10" s="2" customFormat="1" ht="14.25" customHeight="1" x14ac:dyDescent="0.2">
      <c r="A12" s="9"/>
      <c r="B12" s="31"/>
      <c r="C12" s="31"/>
      <c r="D12" s="15"/>
      <c r="E12" s="15"/>
      <c r="F12" s="94"/>
      <c r="G12" s="9"/>
      <c r="I12" s="91" t="s">
        <v>78</v>
      </c>
      <c r="J12" s="2">
        <v>218</v>
      </c>
    </row>
    <row r="13" spans="1:10" s="2" customFormat="1" ht="14.25" customHeight="1" x14ac:dyDescent="0.2">
      <c r="A13" s="9"/>
      <c r="B13" s="90" t="s">
        <v>75</v>
      </c>
      <c r="C13" s="31"/>
      <c r="D13" s="110" t="s">
        <v>76</v>
      </c>
      <c r="E13" s="111"/>
      <c r="F13" s="94"/>
      <c r="G13" s="9"/>
    </row>
    <row r="14" spans="1:10" s="2" customFormat="1" ht="14.25" customHeight="1" x14ac:dyDescent="0.2">
      <c r="A14" s="9"/>
      <c r="B14" s="11"/>
      <c r="C14" s="11"/>
      <c r="D14" s="14"/>
      <c r="E14" s="15"/>
      <c r="F14" s="16"/>
      <c r="G14" s="9"/>
    </row>
    <row r="15" spans="1:10" s="2" customFormat="1" ht="14.25" customHeight="1" x14ac:dyDescent="0.2">
      <c r="A15" s="9"/>
      <c r="B15" s="96" t="s">
        <v>91</v>
      </c>
      <c r="C15" s="10"/>
      <c r="D15" s="4">
        <v>44409</v>
      </c>
      <c r="E15" s="8"/>
      <c r="F15" s="8"/>
      <c r="G15" s="5"/>
    </row>
    <row r="16" spans="1:10" s="2" customFormat="1" ht="14.25" customHeight="1" x14ac:dyDescent="0.2">
      <c r="A16" s="9"/>
      <c r="B16" s="11"/>
      <c r="C16" s="11"/>
      <c r="D16" s="18"/>
      <c r="E16" s="8"/>
      <c r="F16" s="8"/>
      <c r="G16" s="5"/>
      <c r="I16" s="2" t="s">
        <v>3</v>
      </c>
    </row>
    <row r="17" spans="1:13" s="2" customFormat="1" ht="14.25" customHeight="1" x14ac:dyDescent="0.2">
      <c r="A17" s="5"/>
      <c r="B17" s="96" t="s">
        <v>92</v>
      </c>
      <c r="C17" s="10"/>
      <c r="D17" s="89">
        <v>45260</v>
      </c>
      <c r="E17" s="52" t="str">
        <f>IF(D17&lt;D15,"Einde DV moet groter zijn dan Ingang DV","(zie toelichting punt 1)")</f>
        <v>(zie toelichting punt 1)</v>
      </c>
      <c r="F17" s="8"/>
      <c r="G17" s="5"/>
      <c r="I17" s="2" t="s">
        <v>4</v>
      </c>
    </row>
    <row r="18" spans="1:13" s="2" customFormat="1" ht="14.25" customHeight="1" x14ac:dyDescent="0.2">
      <c r="A18" s="5"/>
      <c r="B18" s="17"/>
      <c r="C18" s="17"/>
      <c r="D18" s="16"/>
      <c r="E18" s="15"/>
      <c r="F18" s="16"/>
      <c r="G18" s="9"/>
    </row>
    <row r="19" spans="1:13" ht="14.25" customHeight="1" x14ac:dyDescent="0.2">
      <c r="A19" s="5"/>
      <c r="B19" s="78" t="s">
        <v>60</v>
      </c>
      <c r="C19" s="17"/>
      <c r="D19" s="23">
        <v>1</v>
      </c>
      <c r="E19" s="52" t="s">
        <v>50</v>
      </c>
      <c r="F19" s="16"/>
      <c r="G19" s="9"/>
      <c r="L19" s="1">
        <v>1</v>
      </c>
      <c r="M19" s="1">
        <v>31</v>
      </c>
    </row>
    <row r="20" spans="1:13" ht="11.25" customHeight="1" x14ac:dyDescent="0.2">
      <c r="A20" s="9"/>
      <c r="B20" s="31"/>
      <c r="C20" s="31"/>
      <c r="D20" s="62"/>
      <c r="E20" s="52"/>
      <c r="F20" s="16"/>
      <c r="G20" s="9"/>
      <c r="I20" s="1" t="s">
        <v>72</v>
      </c>
      <c r="J20" s="82">
        <f>DATE(YEAR(D17),1,1)</f>
        <v>44927</v>
      </c>
      <c r="L20" s="1">
        <v>2</v>
      </c>
      <c r="M20" s="1">
        <v>28</v>
      </c>
    </row>
    <row r="21" spans="1:13" ht="14.25" customHeight="1" x14ac:dyDescent="0.2">
      <c r="A21" s="9"/>
      <c r="B21" s="25"/>
      <c r="C21" s="31"/>
      <c r="D21" s="62" t="s">
        <v>55</v>
      </c>
      <c r="E21" s="42" t="s">
        <v>56</v>
      </c>
      <c r="F21" s="15" t="s">
        <v>41</v>
      </c>
      <c r="G21" s="9"/>
      <c r="J21" s="84"/>
      <c r="L21" s="1">
        <v>3</v>
      </c>
      <c r="M21" s="1">
        <v>31</v>
      </c>
    </row>
    <row r="22" spans="1:13" ht="14.25" customHeight="1" x14ac:dyDescent="0.2">
      <c r="A22" s="9"/>
      <c r="B22" s="78" t="s">
        <v>59</v>
      </c>
      <c r="C22" s="31"/>
      <c r="D22" s="50"/>
      <c r="E22" s="50"/>
      <c r="F22" s="23"/>
      <c r="G22" s="52" t="s">
        <v>24</v>
      </c>
      <c r="J22" s="82"/>
      <c r="L22" s="1">
        <v>4</v>
      </c>
      <c r="M22" s="1">
        <v>30</v>
      </c>
    </row>
    <row r="23" spans="1:13" ht="14.25" customHeight="1" x14ac:dyDescent="0.2">
      <c r="A23" s="9"/>
      <c r="B23" s="31"/>
      <c r="C23" s="31"/>
      <c r="D23" s="62"/>
      <c r="E23" s="52"/>
      <c r="F23" s="16"/>
      <c r="G23" s="9"/>
      <c r="L23" s="1">
        <v>5</v>
      </c>
      <c r="M23" s="1">
        <v>31</v>
      </c>
    </row>
    <row r="24" spans="1:13" ht="14.25" customHeight="1" x14ac:dyDescent="0.2">
      <c r="A24" s="9"/>
      <c r="B24" s="80" t="s">
        <v>71</v>
      </c>
      <c r="C24" s="31"/>
      <c r="D24" s="79"/>
      <c r="E24" s="52" t="s">
        <v>23</v>
      </c>
      <c r="F24" s="16"/>
      <c r="G24" s="9"/>
      <c r="L24" s="1">
        <v>6</v>
      </c>
      <c r="M24" s="1">
        <v>30</v>
      </c>
    </row>
    <row r="25" spans="1:13" ht="14.25" customHeight="1" x14ac:dyDescent="0.2">
      <c r="A25" s="9"/>
      <c r="B25" s="83" t="str">
        <f>"Niet gebruikte wettelijke vakantieuren "&amp;IF(D17="","",YEAR(EDATE(D17,-12)))</f>
        <v>Niet gebruikte wettelijke vakantieuren 2022</v>
      </c>
      <c r="C25" s="31"/>
      <c r="D25" s="79"/>
      <c r="E25" s="86" t="str">
        <f>IF(AND(D17&gt;DATE(YEAR(D17),6,30),D39="nee"),"Deze uren vervallen","")</f>
        <v/>
      </c>
      <c r="F25" s="16"/>
      <c r="G25" s="9"/>
      <c r="I25" s="82"/>
      <c r="L25" s="1">
        <v>7</v>
      </c>
      <c r="M25" s="1">
        <v>31</v>
      </c>
    </row>
    <row r="26" spans="1:13" ht="14.25" customHeight="1" x14ac:dyDescent="0.2">
      <c r="A26" s="9"/>
      <c r="B26" s="80" t="str">
        <f>"Niet gebruikte niet-wettelijke vakantieuren "&amp;IF(D17="","",YEAR(EDATE(D17,-12)))</f>
        <v>Niet gebruikte niet-wettelijke vakantieuren 2022</v>
      </c>
      <c r="C26" s="31"/>
      <c r="D26" s="85"/>
      <c r="E26" s="52"/>
      <c r="F26" s="16"/>
      <c r="G26" s="9"/>
      <c r="L26" s="1">
        <v>8</v>
      </c>
      <c r="M26" s="1">
        <v>31</v>
      </c>
    </row>
    <row r="27" spans="1:13" ht="14.25" customHeight="1" x14ac:dyDescent="0.2">
      <c r="A27" s="9"/>
      <c r="B27" s="87" t="s">
        <v>73</v>
      </c>
      <c r="C27" s="31"/>
      <c r="D27" s="88">
        <f>D24+D26+IF(AND(D17&gt;DATE(YEAR(D17),6,30),D39="nee"),0,D25)</f>
        <v>0</v>
      </c>
      <c r="E27" s="52"/>
      <c r="F27" s="16"/>
      <c r="G27" s="9"/>
      <c r="L27" s="1">
        <v>9</v>
      </c>
      <c r="M27" s="1">
        <v>30</v>
      </c>
    </row>
    <row r="28" spans="1:13" ht="8.25" customHeight="1" x14ac:dyDescent="0.2">
      <c r="A28" s="9"/>
      <c r="B28" s="31"/>
      <c r="C28" s="31"/>
      <c r="D28" s="62"/>
      <c r="E28" s="52"/>
      <c r="F28" s="16"/>
      <c r="G28" s="9"/>
      <c r="L28" s="1">
        <v>10</v>
      </c>
      <c r="M28" s="1">
        <v>31</v>
      </c>
    </row>
    <row r="29" spans="1:13" ht="14.25" customHeight="1" x14ac:dyDescent="0.2">
      <c r="A29" s="9"/>
      <c r="B29" s="17" t="s">
        <v>5</v>
      </c>
      <c r="C29" s="17"/>
      <c r="D29" s="20">
        <f>IF(D17="","",LARGE((D15,J20),1))</f>
        <v>44927</v>
      </c>
      <c r="E29" s="8"/>
      <c r="F29" s="19"/>
      <c r="G29" s="5"/>
      <c r="L29" s="1">
        <v>11</v>
      </c>
      <c r="M29" s="1">
        <v>30</v>
      </c>
    </row>
    <row r="30" spans="1:13" ht="14.25" customHeight="1" x14ac:dyDescent="0.2">
      <c r="A30" s="9"/>
      <c r="B30" s="29" t="s">
        <v>9</v>
      </c>
      <c r="C30" s="21"/>
      <c r="D30" s="22">
        <f>VLOOKUP(D13,I10:J12,2,0)</f>
        <v>426</v>
      </c>
      <c r="E30" s="52" t="s">
        <v>84</v>
      </c>
      <c r="F30" s="8"/>
      <c r="G30" s="5"/>
      <c r="L30" s="1">
        <v>12</v>
      </c>
      <c r="M30" s="1">
        <v>31</v>
      </c>
    </row>
    <row r="31" spans="1:13" ht="7.5" customHeight="1" x14ac:dyDescent="0.2">
      <c r="A31" s="5"/>
      <c r="B31" s="29"/>
      <c r="C31" s="21"/>
      <c r="D31" s="22"/>
      <c r="E31" s="8"/>
      <c r="F31" s="8"/>
      <c r="G31" s="5"/>
    </row>
    <row r="32" spans="1:13" ht="14.25" customHeight="1" x14ac:dyDescent="0.2">
      <c r="A32" s="5"/>
      <c r="B32" s="8"/>
      <c r="C32" s="8"/>
      <c r="D32" s="42" t="s">
        <v>11</v>
      </c>
      <c r="E32" s="41" t="s">
        <v>12</v>
      </c>
      <c r="F32" s="8"/>
      <c r="G32" s="5"/>
    </row>
    <row r="33" spans="1:13" ht="14.25" customHeight="1" x14ac:dyDescent="0.2">
      <c r="A33" s="5"/>
      <c r="B33" s="21" t="s">
        <v>6</v>
      </c>
      <c r="C33" s="21"/>
      <c r="D33" s="22">
        <f>I41</f>
        <v>390</v>
      </c>
      <c r="E33" s="44">
        <f>I43</f>
        <v>30</v>
      </c>
      <c r="F33" s="53"/>
      <c r="G33" s="5"/>
    </row>
    <row r="34" spans="1:13" ht="14.25" customHeight="1" x14ac:dyDescent="0.2">
      <c r="A34" s="5"/>
      <c r="B34" s="78" t="s">
        <v>59</v>
      </c>
      <c r="C34" s="58"/>
      <c r="D34" s="22">
        <f>M41</f>
        <v>0</v>
      </c>
      <c r="E34" s="44">
        <f>M43</f>
        <v>0</v>
      </c>
      <c r="F34" s="53"/>
      <c r="G34" s="5"/>
      <c r="I34" s="43"/>
    </row>
    <row r="35" spans="1:13" ht="14.25" customHeight="1" x14ac:dyDescent="0.2">
      <c r="A35" s="5"/>
      <c r="B35" s="31" t="s">
        <v>10</v>
      </c>
      <c r="C35" s="24"/>
      <c r="D35" s="22">
        <f>D67</f>
        <v>0</v>
      </c>
      <c r="E35" s="45">
        <f>E67</f>
        <v>0</v>
      </c>
      <c r="F35" s="38"/>
      <c r="G35" s="5"/>
      <c r="I35" s="73" t="s">
        <v>57</v>
      </c>
      <c r="M35" s="1" t="s">
        <v>58</v>
      </c>
    </row>
    <row r="36" spans="1:13" ht="14.25" customHeight="1" x14ac:dyDescent="0.25">
      <c r="A36" s="5"/>
      <c r="B36" s="95" t="s">
        <v>74</v>
      </c>
      <c r="C36" s="21"/>
      <c r="D36" s="39">
        <f>D27+IF((D35+D34)=D33,0,IF((D35+D34)&lt;D33,IF(E33&gt;=(E35+E34),D33-D35-D34,D33-D35-D34-1),IF((E35+E34)&gt;=E33,D33-D35-D34,D33-D35-D34+1)))</f>
        <v>390</v>
      </c>
      <c r="E36" s="39">
        <f>IF((E33&gt;=(E35+E34))*AND(D33&gt;=(D35+D34)),E33-E35-E34,IF((D35+D34)&gt;=D33,IF((E35+E34)&gt;=E33,-((E35+E34)-E33),-(60+E35+E34-E33)),E33+60-E35-E34))</f>
        <v>30</v>
      </c>
      <c r="F36" s="54" t="s">
        <v>69</v>
      </c>
      <c r="G36" s="5"/>
      <c r="I36" s="74">
        <f>VLOOKUP(MONTH(D17),L19:M30,2,TRUE)</f>
        <v>30</v>
      </c>
      <c r="K36" s="76" t="s">
        <v>22</v>
      </c>
      <c r="M36" s="75">
        <f>VLOOKUP(MONTH(E22),L19:M30,2,TRUE)</f>
        <v>31</v>
      </c>
    </row>
    <row r="37" spans="1:13" ht="14.25" customHeight="1" x14ac:dyDescent="0.25">
      <c r="A37" s="5"/>
      <c r="B37" s="97" t="s">
        <v>93</v>
      </c>
      <c r="C37" s="58"/>
      <c r="D37" s="39"/>
      <c r="E37" s="39"/>
      <c r="F37" s="54"/>
      <c r="G37" s="5"/>
      <c r="I37" s="75">
        <f>IF(D29&gt;0,(IF(D17&gt;0,TRUNC((DATEDIF(D29,D17+1,"m"))),0)),0)</f>
        <v>11</v>
      </c>
      <c r="K37" s="77" t="s">
        <v>13</v>
      </c>
      <c r="M37" s="75">
        <f>IF(D22&gt;0,(IF(E22&gt;0,TRUNC((DATEDIF(D22,E22+1,"m"))),0)),0)</f>
        <v>0</v>
      </c>
    </row>
    <row r="38" spans="1:13" ht="15.75" customHeight="1" x14ac:dyDescent="0.2">
      <c r="A38" s="5"/>
      <c r="B38" s="99" t="s">
        <v>95</v>
      </c>
      <c r="C38" s="58"/>
      <c r="D38" s="25"/>
      <c r="E38" s="103"/>
      <c r="F38" s="104"/>
      <c r="G38" s="5"/>
      <c r="I38" s="75">
        <f>IF(D29&gt;0,IF(D17&gt;0,TRUNC((DATEDIF(D29,D17+1,"md"))),0),0)</f>
        <v>0</v>
      </c>
      <c r="K38" s="76" t="s">
        <v>14</v>
      </c>
      <c r="M38" s="75">
        <f>IF(D22&gt;0,IF(E22&gt;0,TRUNC((DATEDIF(D22,D17+1,"md"))),0),0)</f>
        <v>0</v>
      </c>
    </row>
    <row r="39" spans="1:13" ht="12.75" customHeight="1" x14ac:dyDescent="0.2">
      <c r="A39" s="5"/>
      <c r="B39" s="58" t="s">
        <v>94</v>
      </c>
      <c r="C39" s="8"/>
      <c r="D39" s="81" t="s">
        <v>3</v>
      </c>
      <c r="E39" s="104"/>
      <c r="F39" s="104"/>
      <c r="G39" s="5"/>
      <c r="I39" s="75">
        <f>(I37/12*D19*D30)+(I38/I36*D19*D30/12)</f>
        <v>390.5</v>
      </c>
      <c r="K39" s="76"/>
      <c r="M39" s="75">
        <f>(M37/12*F22*D30)+(M38/I36*D19*D30/12)</f>
        <v>0</v>
      </c>
    </row>
    <row r="40" spans="1:13" ht="15" customHeight="1" x14ac:dyDescent="0.25">
      <c r="A40" s="5"/>
      <c r="B40" s="58"/>
      <c r="C40" s="58"/>
      <c r="D40" s="39"/>
      <c r="E40" s="98"/>
      <c r="F40" s="98"/>
      <c r="G40" s="5"/>
      <c r="I40" s="75"/>
      <c r="K40" s="76"/>
      <c r="M40" s="75"/>
    </row>
    <row r="41" spans="1:13" ht="15.75" customHeight="1" x14ac:dyDescent="0.2">
      <c r="A41" s="5"/>
      <c r="B41" s="34" t="s">
        <v>25</v>
      </c>
      <c r="C41" s="26"/>
      <c r="D41" s="36" t="s">
        <v>11</v>
      </c>
      <c r="E41" s="37" t="s">
        <v>12</v>
      </c>
      <c r="F41" s="51" t="s">
        <v>70</v>
      </c>
      <c r="G41" s="5"/>
      <c r="I41" s="75">
        <f>INT(I39)</f>
        <v>390</v>
      </c>
      <c r="K41" s="76" t="s">
        <v>11</v>
      </c>
      <c r="M41" s="75">
        <f>INT(M39)</f>
        <v>0</v>
      </c>
    </row>
    <row r="42" spans="1:13" ht="14.25" customHeight="1" x14ac:dyDescent="0.2">
      <c r="A42" s="5"/>
      <c r="B42" s="58" t="s">
        <v>33</v>
      </c>
      <c r="C42" s="26"/>
      <c r="D42" s="32"/>
      <c r="E42" s="32"/>
      <c r="F42" s="56" t="str">
        <f>IF(D42&gt;48,"LET OP: Onwaarschijnlijk hoog aantal uren ingevoerd.","")</f>
        <v/>
      </c>
      <c r="G42" s="25"/>
      <c r="I42" s="75">
        <f>I39-I41</f>
        <v>0.5</v>
      </c>
      <c r="K42" s="76"/>
      <c r="M42" s="75">
        <f>M39-M41</f>
        <v>0</v>
      </c>
    </row>
    <row r="43" spans="1:13" ht="14.25" customHeight="1" x14ac:dyDescent="0.2">
      <c r="A43" s="5"/>
      <c r="B43" s="59" t="s">
        <v>36</v>
      </c>
      <c r="C43" s="27"/>
      <c r="D43" s="32"/>
      <c r="E43" s="32"/>
      <c r="F43" s="56" t="str">
        <f>IF(D43&gt;96,"LET OP: Onwaarschijnlijk hoog aantal uren ingevoerd.","")</f>
        <v/>
      </c>
      <c r="G43" s="25"/>
      <c r="I43" s="75">
        <f>INT(I42*60)</f>
        <v>30</v>
      </c>
      <c r="K43" s="76" t="s">
        <v>12</v>
      </c>
      <c r="M43" s="75">
        <f>INT(M42*60)</f>
        <v>0</v>
      </c>
    </row>
    <row r="44" spans="1:13" ht="14.25" customHeight="1" x14ac:dyDescent="0.2">
      <c r="A44" s="25"/>
      <c r="B44" s="59" t="s">
        <v>37</v>
      </c>
      <c r="C44" s="27"/>
      <c r="D44" s="32"/>
      <c r="E44" s="32"/>
      <c r="F44" s="56" t="str">
        <f>IF(D44&gt;48,"LET OP: Onwaarschijnlijk hoog aantal uren ingevoerd.","")</f>
        <v/>
      </c>
      <c r="G44" s="25"/>
    </row>
    <row r="45" spans="1:13" ht="14.25" customHeight="1" x14ac:dyDescent="0.2">
      <c r="A45" s="25"/>
      <c r="B45" s="59" t="s">
        <v>34</v>
      </c>
      <c r="C45" s="27"/>
      <c r="D45" s="32"/>
      <c r="E45" s="32"/>
      <c r="F45" s="56" t="str">
        <f>IF(D45&gt;144,"LET OP: Onwaarschijnlijk hoog aantal uren ingevoerd.","")</f>
        <v/>
      </c>
      <c r="G45" s="25"/>
    </row>
    <row r="46" spans="1:13" ht="14.25" customHeight="1" x14ac:dyDescent="0.2">
      <c r="A46" s="25"/>
      <c r="B46" s="59" t="s">
        <v>35</v>
      </c>
      <c r="C46" s="27"/>
      <c r="D46" s="32"/>
      <c r="E46" s="32"/>
      <c r="F46" s="56" t="str">
        <f>IF(D46&gt;288,"LET OP: Onwaarschijnlijk hoog aantal uren ingevoerd.","")</f>
        <v/>
      </c>
      <c r="G46" s="25"/>
    </row>
    <row r="47" spans="1:13" ht="14.25" customHeight="1" x14ac:dyDescent="0.2">
      <c r="A47" s="25"/>
      <c r="B47" s="27" t="s">
        <v>27</v>
      </c>
      <c r="C47" s="27"/>
      <c r="D47" s="32"/>
      <c r="E47" s="32"/>
      <c r="F47" s="56"/>
      <c r="G47" s="25"/>
    </row>
    <row r="48" spans="1:13" ht="14.25" customHeight="1" x14ac:dyDescent="0.2">
      <c r="A48" s="25"/>
      <c r="B48" s="59" t="s">
        <v>38</v>
      </c>
      <c r="C48" s="27"/>
      <c r="D48" s="32"/>
      <c r="E48" s="32"/>
      <c r="F48" s="56"/>
      <c r="G48" s="25"/>
    </row>
    <row r="49" spans="1:7" ht="14.25" customHeight="1" x14ac:dyDescent="0.2">
      <c r="A49" s="25"/>
      <c r="B49" s="27" t="s">
        <v>28</v>
      </c>
      <c r="C49" s="27"/>
      <c r="D49" s="32"/>
      <c r="E49" s="32"/>
      <c r="F49" s="56"/>
      <c r="G49" s="25"/>
    </row>
    <row r="50" spans="1:7" ht="14.25" customHeight="1" x14ac:dyDescent="0.2">
      <c r="A50" s="25"/>
      <c r="B50" s="27" t="s">
        <v>29</v>
      </c>
      <c r="C50" s="27"/>
      <c r="D50" s="32"/>
      <c r="E50" s="32"/>
      <c r="F50" s="56"/>
      <c r="G50" s="25"/>
    </row>
    <row r="51" spans="1:7" ht="14.25" customHeight="1" x14ac:dyDescent="0.2">
      <c r="A51" s="25"/>
      <c r="B51" s="27" t="s">
        <v>30</v>
      </c>
      <c r="C51" s="27"/>
      <c r="D51" s="32"/>
      <c r="E51" s="32"/>
      <c r="F51" s="56"/>
      <c r="G51" s="25"/>
    </row>
    <row r="52" spans="1:7" ht="14.25" customHeight="1" x14ac:dyDescent="0.2">
      <c r="A52" s="25"/>
      <c r="B52" s="27" t="s">
        <v>31</v>
      </c>
      <c r="C52" s="27"/>
      <c r="D52" s="32"/>
      <c r="E52" s="32"/>
      <c r="F52" s="56"/>
      <c r="G52" s="25"/>
    </row>
    <row r="53" spans="1:7" ht="14.25" customHeight="1" x14ac:dyDescent="0.2">
      <c r="A53" s="25"/>
      <c r="B53" s="30" t="s">
        <v>32</v>
      </c>
      <c r="C53" s="27"/>
      <c r="D53" s="32"/>
      <c r="E53" s="32"/>
      <c r="F53" s="56" t="str">
        <f t="shared" ref="F53:F66" si="0">IF(D53&gt;45,"LET OP: Onwaarschijnlijk hoog aantal uren ingevoerd.","")</f>
        <v/>
      </c>
      <c r="G53" s="25"/>
    </row>
    <row r="54" spans="1:7" ht="14.25" customHeight="1" x14ac:dyDescent="0.2">
      <c r="A54" s="25"/>
      <c r="B54" s="30" t="s">
        <v>8</v>
      </c>
      <c r="C54" s="27"/>
      <c r="D54" s="25"/>
      <c r="E54" s="25"/>
      <c r="F54" s="25"/>
      <c r="G54" s="25"/>
    </row>
    <row r="55" spans="1:7" ht="14.25" customHeight="1" x14ac:dyDescent="0.2">
      <c r="A55" s="25"/>
      <c r="B55" s="28"/>
      <c r="C55" s="25"/>
      <c r="D55" s="32"/>
      <c r="E55" s="32"/>
      <c r="F55" s="40" t="str">
        <f t="shared" si="0"/>
        <v/>
      </c>
      <c r="G55" s="25"/>
    </row>
    <row r="56" spans="1:7" ht="14.25" customHeight="1" x14ac:dyDescent="0.2">
      <c r="A56" s="25"/>
      <c r="B56" s="28"/>
      <c r="C56" s="25"/>
      <c r="D56" s="32"/>
      <c r="E56" s="32"/>
      <c r="F56" s="40" t="str">
        <f t="shared" si="0"/>
        <v/>
      </c>
      <c r="G56" s="25"/>
    </row>
    <row r="57" spans="1:7" ht="14.25" customHeight="1" x14ac:dyDescent="0.2">
      <c r="A57" s="25"/>
      <c r="B57" s="28"/>
      <c r="C57" s="25"/>
      <c r="D57" s="32"/>
      <c r="E57" s="32"/>
      <c r="F57" s="40" t="str">
        <f t="shared" si="0"/>
        <v/>
      </c>
      <c r="G57" s="25"/>
    </row>
    <row r="58" spans="1:7" ht="14.25" customHeight="1" x14ac:dyDescent="0.2">
      <c r="A58" s="25"/>
      <c r="B58" s="28"/>
      <c r="C58" s="25"/>
      <c r="D58" s="32"/>
      <c r="E58" s="32"/>
      <c r="F58" s="40" t="str">
        <f t="shared" si="0"/>
        <v/>
      </c>
      <c r="G58" s="25"/>
    </row>
    <row r="59" spans="1:7" ht="14.25" customHeight="1" x14ac:dyDescent="0.2">
      <c r="A59" s="25"/>
      <c r="B59" s="28"/>
      <c r="C59" s="25"/>
      <c r="D59" s="32"/>
      <c r="E59" s="32"/>
      <c r="F59" s="40" t="str">
        <f t="shared" si="0"/>
        <v/>
      </c>
      <c r="G59" s="25"/>
    </row>
    <row r="60" spans="1:7" ht="14.25" customHeight="1" x14ac:dyDescent="0.2">
      <c r="A60" s="25"/>
      <c r="B60" s="28"/>
      <c r="C60" s="25"/>
      <c r="D60" s="32"/>
      <c r="E60" s="32"/>
      <c r="F60" s="40" t="str">
        <f t="shared" si="0"/>
        <v/>
      </c>
      <c r="G60" s="25"/>
    </row>
    <row r="61" spans="1:7" ht="14.25" customHeight="1" x14ac:dyDescent="0.2">
      <c r="A61" s="25"/>
      <c r="B61" s="28"/>
      <c r="C61" s="25"/>
      <c r="D61" s="32"/>
      <c r="E61" s="32"/>
      <c r="F61" s="40" t="str">
        <f t="shared" si="0"/>
        <v/>
      </c>
      <c r="G61" s="25"/>
    </row>
    <row r="62" spans="1:7" ht="14.25" customHeight="1" x14ac:dyDescent="0.2">
      <c r="A62" s="25"/>
      <c r="B62" s="28"/>
      <c r="C62" s="25"/>
      <c r="D62" s="32"/>
      <c r="E62" s="32"/>
      <c r="F62" s="40" t="str">
        <f t="shared" si="0"/>
        <v/>
      </c>
      <c r="G62" s="25"/>
    </row>
    <row r="63" spans="1:7" ht="14.25" customHeight="1" x14ac:dyDescent="0.2">
      <c r="A63" s="25"/>
      <c r="B63" s="28"/>
      <c r="C63" s="25"/>
      <c r="D63" s="32"/>
      <c r="E63" s="32"/>
      <c r="F63" s="40" t="str">
        <f t="shared" si="0"/>
        <v/>
      </c>
      <c r="G63" s="25"/>
    </row>
    <row r="64" spans="1:7" ht="14.25" customHeight="1" x14ac:dyDescent="0.2">
      <c r="A64" s="25"/>
      <c r="B64" s="28"/>
      <c r="C64" s="25"/>
      <c r="D64" s="32"/>
      <c r="E64" s="32"/>
      <c r="F64" s="40" t="str">
        <f t="shared" si="0"/>
        <v/>
      </c>
      <c r="G64" s="25"/>
    </row>
    <row r="65" spans="1:8" ht="14.25" customHeight="1" x14ac:dyDescent="0.2">
      <c r="A65" s="25"/>
      <c r="B65" s="28"/>
      <c r="C65" s="25"/>
      <c r="D65" s="32"/>
      <c r="E65" s="32"/>
      <c r="F65" s="40" t="str">
        <f t="shared" si="0"/>
        <v/>
      </c>
      <c r="G65" s="25"/>
    </row>
    <row r="66" spans="1:8" ht="14.25" customHeight="1" x14ac:dyDescent="0.2">
      <c r="A66" s="25"/>
      <c r="B66" s="28"/>
      <c r="C66" s="25"/>
      <c r="D66" s="32"/>
      <c r="E66" s="32"/>
      <c r="F66" s="40" t="str">
        <f t="shared" si="0"/>
        <v/>
      </c>
      <c r="G66" s="25"/>
      <c r="H66" s="35"/>
    </row>
    <row r="67" spans="1:8" ht="14.25" customHeight="1" x14ac:dyDescent="0.2">
      <c r="A67" s="25"/>
      <c r="B67" s="25" t="s">
        <v>7</v>
      </c>
      <c r="C67" s="25"/>
      <c r="D67" s="33">
        <f>SUM(D42:D53)+SUM(D55:D66)+((SUM(E42:E53)+SUM(E55:E66)-MOD(SUM(E42:E53)+SUM(E55:E66),60))/60)</f>
        <v>0</v>
      </c>
      <c r="E67" s="33">
        <f>MOD(SUM(E42:E53)+SUM(E55:E66),60)</f>
        <v>0</v>
      </c>
      <c r="F67" s="25"/>
      <c r="G67" s="25"/>
    </row>
    <row r="68" spans="1:8" ht="14.25" customHeight="1" x14ac:dyDescent="0.2">
      <c r="A68" s="25"/>
      <c r="B68" s="25"/>
      <c r="C68" s="25"/>
      <c r="D68" s="25"/>
      <c r="E68" s="25"/>
      <c r="F68" s="25"/>
      <c r="G68" s="25"/>
    </row>
    <row r="69" spans="1:8" ht="14.25" customHeight="1" x14ac:dyDescent="0.2">
      <c r="A69" s="25"/>
      <c r="B69" s="25" t="s">
        <v>54</v>
      </c>
      <c r="C69" s="25"/>
      <c r="D69" s="25"/>
      <c r="E69" s="25"/>
      <c r="F69" s="25"/>
      <c r="G69" s="25"/>
    </row>
    <row r="70" spans="1:8" ht="14.25" customHeight="1" x14ac:dyDescent="0.2">
      <c r="A70" s="25"/>
      <c r="B70" s="25"/>
      <c r="C70" s="25"/>
      <c r="D70" s="25"/>
      <c r="E70" s="25"/>
      <c r="F70" s="25"/>
      <c r="G70" s="25"/>
    </row>
    <row r="71" spans="1:8" ht="14.25" customHeight="1" x14ac:dyDescent="0.2">
      <c r="A71" s="93"/>
      <c r="B71" s="55"/>
      <c r="C71" s="55"/>
      <c r="D71" s="55"/>
      <c r="E71" s="55"/>
      <c r="F71" s="55"/>
      <c r="G71" s="55"/>
    </row>
    <row r="72" spans="1:8" ht="14.25" customHeight="1" x14ac:dyDescent="0.2">
      <c r="A72" s="92"/>
      <c r="B72" s="55"/>
      <c r="C72" s="55"/>
      <c r="D72" s="55"/>
      <c r="E72" s="55"/>
      <c r="F72" s="55"/>
      <c r="G72" s="55"/>
    </row>
    <row r="73" spans="1:8" x14ac:dyDescent="0.2">
      <c r="A73" s="55"/>
      <c r="B73" s="55"/>
      <c r="C73" s="55"/>
      <c r="D73" s="55"/>
      <c r="E73" s="55"/>
      <c r="F73" s="55"/>
      <c r="G73" s="55"/>
    </row>
    <row r="74" spans="1:8" x14ac:dyDescent="0.2">
      <c r="A74" s="55"/>
      <c r="B74" s="55"/>
      <c r="C74" s="55"/>
      <c r="D74" s="55"/>
      <c r="E74" s="55"/>
      <c r="F74" s="55"/>
      <c r="G74" s="55"/>
    </row>
    <row r="75" spans="1:8" x14ac:dyDescent="0.2">
      <c r="A75" s="55"/>
      <c r="B75" s="55"/>
      <c r="C75" s="55"/>
      <c r="D75" s="55"/>
      <c r="E75" s="55"/>
      <c r="F75" s="55"/>
      <c r="G75" s="55"/>
    </row>
    <row r="76" spans="1:8" x14ac:dyDescent="0.2">
      <c r="A76" s="55"/>
      <c r="B76" s="55"/>
      <c r="C76" s="55"/>
      <c r="D76" s="55"/>
      <c r="E76" s="55"/>
      <c r="F76" s="55"/>
      <c r="G76" s="55"/>
    </row>
    <row r="77" spans="1:8" x14ac:dyDescent="0.2">
      <c r="A77" s="55"/>
      <c r="B77" s="55"/>
      <c r="C77" s="55"/>
      <c r="D77" s="55"/>
      <c r="E77" s="55"/>
      <c r="F77" s="55"/>
      <c r="G77" s="55"/>
    </row>
    <row r="78" spans="1:8" x14ac:dyDescent="0.2">
      <c r="A78" s="55"/>
      <c r="B78" s="55"/>
      <c r="C78" s="55"/>
      <c r="D78" s="55"/>
      <c r="E78" s="55"/>
      <c r="F78" s="55"/>
      <c r="G78" s="55"/>
    </row>
    <row r="79" spans="1:8" x14ac:dyDescent="0.2">
      <c r="A79" s="55"/>
      <c r="B79" s="55"/>
      <c r="C79" s="55"/>
      <c r="D79" s="55"/>
      <c r="E79" s="55"/>
      <c r="F79" s="55"/>
      <c r="G79" s="55"/>
    </row>
    <row r="80" spans="1:8" x14ac:dyDescent="0.2">
      <c r="A80" s="55"/>
    </row>
    <row r="81" spans="1:6" x14ac:dyDescent="0.2">
      <c r="A81" s="55"/>
    </row>
    <row r="89" spans="1:6" x14ac:dyDescent="0.2">
      <c r="D89" s="3"/>
      <c r="E89" s="3"/>
      <c r="F89" s="3"/>
    </row>
    <row r="90" spans="1:6" x14ac:dyDescent="0.2">
      <c r="B90" s="3"/>
      <c r="C90" s="3"/>
      <c r="D90" s="3"/>
      <c r="E90" s="3"/>
      <c r="F90" s="3"/>
    </row>
    <row r="91" spans="1:6" x14ac:dyDescent="0.2">
      <c r="B91" s="3"/>
      <c r="C91" s="3"/>
      <c r="D91" s="3"/>
      <c r="E91" s="3"/>
      <c r="F91" s="3"/>
    </row>
    <row r="92" spans="1:6" x14ac:dyDescent="0.2">
      <c r="B92" s="3"/>
      <c r="C92" s="3"/>
      <c r="D92" s="3"/>
      <c r="E92" s="3"/>
      <c r="F92" s="3"/>
    </row>
    <row r="93" spans="1:6" x14ac:dyDescent="0.2">
      <c r="B93" s="3"/>
      <c r="C93" s="3"/>
      <c r="D93" s="3"/>
      <c r="E93" s="3"/>
      <c r="F93" s="3"/>
    </row>
    <row r="94" spans="1:6" x14ac:dyDescent="0.2">
      <c r="B94" s="3"/>
      <c r="C94" s="3"/>
      <c r="D94" s="3"/>
      <c r="E94" s="3"/>
      <c r="F94" s="3"/>
    </row>
    <row r="95" spans="1:6" x14ac:dyDescent="0.2">
      <c r="B95" s="3"/>
      <c r="C95" s="3"/>
      <c r="D95" s="3"/>
      <c r="E95" s="3"/>
      <c r="F95" s="3"/>
    </row>
    <row r="96" spans="1:6" x14ac:dyDescent="0.2">
      <c r="B96" s="3"/>
      <c r="C96" s="3"/>
      <c r="D96" s="3"/>
      <c r="E96" s="3"/>
      <c r="F96" s="3"/>
    </row>
    <row r="97" spans="2:6" x14ac:dyDescent="0.2">
      <c r="B97" s="3"/>
      <c r="C97" s="3"/>
      <c r="D97" s="3"/>
      <c r="E97" s="3"/>
      <c r="F97" s="3"/>
    </row>
    <row r="98" spans="2:6" x14ac:dyDescent="0.2">
      <c r="B98" s="3"/>
      <c r="C98" s="3"/>
      <c r="D98" s="3"/>
      <c r="E98" s="3"/>
      <c r="F98" s="3"/>
    </row>
    <row r="99" spans="2:6" x14ac:dyDescent="0.2">
      <c r="B99" s="3"/>
      <c r="C99" s="3"/>
      <c r="D99" s="3"/>
      <c r="E99" s="3"/>
    </row>
    <row r="100" spans="2:6" x14ac:dyDescent="0.2">
      <c r="B100" s="3"/>
      <c r="C100" s="3"/>
      <c r="D100" s="3"/>
      <c r="E100" s="3"/>
    </row>
    <row r="101" spans="2:6" x14ac:dyDescent="0.2">
      <c r="B101" s="3"/>
      <c r="C101" s="3"/>
      <c r="D101" s="3"/>
      <c r="E101" s="3"/>
    </row>
    <row r="102" spans="2:6" x14ac:dyDescent="0.2">
      <c r="B102" s="3"/>
      <c r="C102" s="3"/>
      <c r="D102" s="3"/>
      <c r="E102" s="3"/>
    </row>
    <row r="103" spans="2:6" x14ac:dyDescent="0.2">
      <c r="B103" s="3"/>
      <c r="C103" s="3"/>
      <c r="D103" s="3"/>
      <c r="E103" s="3"/>
    </row>
    <row r="104" spans="2:6" x14ac:dyDescent="0.2">
      <c r="B104" s="3"/>
      <c r="C104" s="3"/>
      <c r="D104" s="3"/>
      <c r="E104" s="3"/>
    </row>
    <row r="105" spans="2:6" x14ac:dyDescent="0.2">
      <c r="B105" s="3"/>
      <c r="C105" s="3"/>
      <c r="E105" s="3"/>
    </row>
    <row r="106" spans="2:6" x14ac:dyDescent="0.2">
      <c r="B106" s="3"/>
      <c r="C106" s="3"/>
    </row>
  </sheetData>
  <sheetProtection password="E784" sheet="1" selectLockedCells="1"/>
  <mergeCells count="7">
    <mergeCell ref="B2:E2"/>
    <mergeCell ref="E38:F39"/>
    <mergeCell ref="D11:F11"/>
    <mergeCell ref="D7:F7"/>
    <mergeCell ref="D9:E9"/>
    <mergeCell ref="D5:E5"/>
    <mergeCell ref="D13:E13"/>
  </mergeCells>
  <conditionalFormatting sqref="E42 E44:E53">
    <cfRule type="cellIs" dxfId="5" priority="11" operator="greaterThan">
      <formula>59</formula>
    </cfRule>
  </conditionalFormatting>
  <conditionalFormatting sqref="E43">
    <cfRule type="cellIs" dxfId="4" priority="7" operator="greaterThan">
      <formula>59</formula>
    </cfRule>
  </conditionalFormatting>
  <conditionalFormatting sqref="E55:E66">
    <cfRule type="cellIs" dxfId="3" priority="5" operator="greaterThan">
      <formula>59</formula>
    </cfRule>
  </conditionalFormatting>
  <conditionalFormatting sqref="E17">
    <cfRule type="expression" dxfId="2" priority="2">
      <formula>(D17&lt;D15)</formula>
    </cfRule>
  </conditionalFormatting>
  <conditionalFormatting sqref="B37">
    <cfRule type="expression" dxfId="1" priority="1">
      <formula>$D$36&lt;0</formula>
    </cfRule>
  </conditionalFormatting>
  <dataValidations count="2">
    <dataValidation type="list" allowBlank="1" showInputMessage="1" showErrorMessage="1" sqref="D39 I37">
      <formula1>$I$16:$I$17</formula1>
    </dataValidation>
    <dataValidation type="list" allowBlank="1" showInputMessage="1" showErrorMessage="1" sqref="D13">
      <formula1>$I$10:$I$12</formula1>
    </dataValidation>
  </dataValidations>
  <pageMargins left="0.25" right="0.25" top="0.75" bottom="0.75" header="0.3" footer="0.3"/>
  <pageSetup paperSize="9" scale="71" orientation="portrait"/>
  <ignoredErrors>
    <ignoredError sqref="F43" formula="1"/>
  </ignoredErrors>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4"/>
  <sheetViews>
    <sheetView workbookViewId="0">
      <selection activeCell="A2" sqref="A2"/>
    </sheetView>
  </sheetViews>
  <sheetFormatPr defaultRowHeight="12.75" x14ac:dyDescent="0.2"/>
  <cols>
    <col min="1" max="1" width="11.25" style="1" bestFit="1" customWidth="1"/>
    <col min="2" max="2" width="13.375" style="1" bestFit="1" customWidth="1"/>
    <col min="3" max="3" width="13.75" style="1" bestFit="1" customWidth="1"/>
    <col min="4" max="4" width="5" style="1" customWidth="1"/>
    <col min="5" max="5" width="19" style="1" bestFit="1" customWidth="1"/>
    <col min="6" max="6" width="13.125" style="1" customWidth="1"/>
    <col min="7" max="7" width="9.25" style="1" customWidth="1"/>
    <col min="8" max="8" width="6.375" style="1" bestFit="1" customWidth="1"/>
    <col min="9" max="9" width="29.125" style="1" customWidth="1"/>
    <col min="10" max="10" width="2.875" hidden="1" customWidth="1"/>
    <col min="11" max="11" width="5.625" hidden="1" customWidth="1"/>
    <col min="12" max="12" width="4.25" hidden="1" customWidth="1"/>
    <col min="13" max="13" width="0.25" customWidth="1"/>
    <col min="14" max="16384" width="9" style="65"/>
  </cols>
  <sheetData>
    <row r="1" spans="1:12" ht="15" x14ac:dyDescent="0.25">
      <c r="A1" s="64" t="s">
        <v>40</v>
      </c>
      <c r="B1" s="64" t="s">
        <v>53</v>
      </c>
      <c r="C1" s="64" t="s">
        <v>44</v>
      </c>
      <c r="D1" s="64"/>
      <c r="E1" s="64" t="s">
        <v>42</v>
      </c>
      <c r="F1" s="64"/>
      <c r="G1" s="64" t="s">
        <v>43</v>
      </c>
      <c r="H1" s="64" t="s">
        <v>41</v>
      </c>
      <c r="I1" s="16"/>
      <c r="K1">
        <v>1</v>
      </c>
      <c r="L1">
        <v>31</v>
      </c>
    </row>
    <row r="2" spans="1:12" ht="14.25" x14ac:dyDescent="0.2">
      <c r="A2" s="69"/>
      <c r="B2" s="69"/>
      <c r="C2" s="70"/>
      <c r="D2" s="16"/>
      <c r="E2" s="67">
        <f>IF(B2="",C2,
 IF(AND(
  B2=DATE(YEAR(A2),MONTH(A2),DAY(INDEX($L$1:$L$12,MATCH(MONTH(A2),$K$1:$K$12,0)))),
  A2=DATE(YEAR(A2),MONTH(A2),DAY(1))),C2,IF(WEEKNUM(A2)=WEEKNUM(B2),C2*3/13,((C2/5)*3/13)*NETWORKDAYS(A2,B2))
  )
 )</f>
        <v>0</v>
      </c>
      <c r="F2" s="72"/>
      <c r="G2" s="63">
        <f>IF('berekening verlof uren'!$D$29="0",0,DATE(YEAR('berekening verlof uren'!D29),MONTH('berekening verlof uren'!D29),1))</f>
        <v>44927</v>
      </c>
      <c r="H2" s="62">
        <f>IF(YEAR(G2)=1900,"",SUMPRODUCT((MONTH($A$2:$A$51)=MONTH(G2))*(YEAR($A$2:$A$51)=YEAR(G2))*$E$2:$E$51)+SUMPRODUCT((($A$2:$A$51)&lt;G2)*($B$2:$B$51="")*$E$2:$E$51))</f>
        <v>0</v>
      </c>
      <c r="I2" s="16"/>
      <c r="J2" s="61"/>
      <c r="K2">
        <v>2</v>
      </c>
      <c r="L2">
        <v>28</v>
      </c>
    </row>
    <row r="3" spans="1:12" ht="14.25" x14ac:dyDescent="0.2">
      <c r="A3" s="69"/>
      <c r="B3" s="69"/>
      <c r="C3" s="70"/>
      <c r="D3" s="16"/>
      <c r="E3" s="67">
        <f t="shared" ref="E3:E51" si="0">IF(B3="",C3,
 IF(AND(
  B3=DATE(YEAR(A3),MONTH(A3),DAY(INDEX($L$1:$L$12,MATCH(MONTH(A3),$K$1:$K$12,0)))),
  A3=DATE(YEAR(A3),MONTH(A3),DAY(1))),C3,IF(WEEKNUM(A3)=WEEKNUM(B3),C3*3/13,((C3/5)*3/13)*NETWORKDAYS(A3,B3))
  )
 )</f>
        <v>0</v>
      </c>
      <c r="F3" s="71"/>
      <c r="G3" s="63">
        <f>IF(DATE(YEAR($G$2),MONTH($G$2)+1,DAY($G$2))&gt;'berekening verlof uren'!$D$17,,DATE(YEAR($G$2),MONTH($G$2)+1,DAY($G$2)))</f>
        <v>44958</v>
      </c>
      <c r="H3" s="62">
        <f t="shared" ref="H3:H13" si="1">IF(YEAR(G3)=1900,"",SUMPRODUCT((MONTH($A$2:$A$51)=MONTH(G3))*(YEAR($A$2:$A$51)=YEAR(G3))*$E$2:$E$51)+SUMPRODUCT((($A$2:$A$51)&lt;G3)*($B$2:$B$51="")*$E$2:$E$51))</f>
        <v>0</v>
      </c>
      <c r="I3" s="16"/>
      <c r="K3">
        <v>3</v>
      </c>
      <c r="L3">
        <v>31</v>
      </c>
    </row>
    <row r="4" spans="1:12" ht="14.25" x14ac:dyDescent="0.2">
      <c r="A4" s="69"/>
      <c r="B4" s="69"/>
      <c r="C4" s="70"/>
      <c r="D4" s="16"/>
      <c r="E4" s="67">
        <f t="shared" si="0"/>
        <v>0</v>
      </c>
      <c r="F4" s="16"/>
      <c r="G4" s="63">
        <f>IF(DATE(YEAR($G$2),MONTH($G$2)+2,DAY($G$2))&gt;'berekening verlof uren'!$D$17,,DATE(YEAR($G$2),MONTH($G$2)+2,DAY($G$2)))</f>
        <v>44986</v>
      </c>
      <c r="H4" s="62">
        <f t="shared" si="1"/>
        <v>0</v>
      </c>
      <c r="I4" s="16"/>
      <c r="K4">
        <v>4</v>
      </c>
      <c r="L4">
        <v>30</v>
      </c>
    </row>
    <row r="5" spans="1:12" ht="14.25" x14ac:dyDescent="0.2">
      <c r="A5" s="69"/>
      <c r="B5" s="69"/>
      <c r="C5" s="70"/>
      <c r="D5" s="16"/>
      <c r="E5" s="67">
        <f t="shared" si="0"/>
        <v>0</v>
      </c>
      <c r="F5" s="16"/>
      <c r="G5" s="63">
        <f>IF(DATE(YEAR($G$2),MONTH($G$2)+3,DAY($G$2))&gt;'berekening verlof uren'!$D$17,,DATE(YEAR($G$2),MONTH($G$2)+3,DAY($G$2)))</f>
        <v>45017</v>
      </c>
      <c r="H5" s="62">
        <f t="shared" si="1"/>
        <v>0</v>
      </c>
      <c r="I5" s="16"/>
      <c r="K5">
        <v>5</v>
      </c>
      <c r="L5">
        <v>31</v>
      </c>
    </row>
    <row r="6" spans="1:12" ht="14.25" x14ac:dyDescent="0.2">
      <c r="A6" s="69"/>
      <c r="B6" s="69"/>
      <c r="C6" s="70"/>
      <c r="D6" s="16"/>
      <c r="E6" s="67">
        <f t="shared" si="0"/>
        <v>0</v>
      </c>
      <c r="F6" s="16"/>
      <c r="G6" s="63">
        <f>IF(DATE(YEAR($G$2),MONTH($G$2)+4,DAY($G$2))&gt;'berekening verlof uren'!$D$17,,DATE(YEAR($G$2),MONTH($G$2)+4,DAY($G$2)))</f>
        <v>45047</v>
      </c>
      <c r="H6" s="62">
        <f t="shared" si="1"/>
        <v>0</v>
      </c>
      <c r="I6" s="16"/>
      <c r="K6">
        <v>6</v>
      </c>
      <c r="L6">
        <v>30</v>
      </c>
    </row>
    <row r="7" spans="1:12" ht="14.25" x14ac:dyDescent="0.2">
      <c r="A7" s="69"/>
      <c r="B7" s="70"/>
      <c r="C7" s="70"/>
      <c r="D7" s="16"/>
      <c r="E7" s="67">
        <f t="shared" si="0"/>
        <v>0</v>
      </c>
      <c r="F7" s="16"/>
      <c r="G7" s="63">
        <f>IF(DATE(YEAR($G$2),MONTH($G$2)+5,DAY($G$2))&gt;'berekening verlof uren'!$D$17,,DATE(YEAR($G$2),MONTH($G$2)+5,DAY($G$2)))</f>
        <v>45078</v>
      </c>
      <c r="H7" s="62">
        <f t="shared" si="1"/>
        <v>0</v>
      </c>
      <c r="I7" s="16"/>
      <c r="K7">
        <v>7</v>
      </c>
      <c r="L7">
        <v>31</v>
      </c>
    </row>
    <row r="8" spans="1:12" ht="14.25" x14ac:dyDescent="0.2">
      <c r="A8" s="70"/>
      <c r="B8" s="70"/>
      <c r="C8" s="70"/>
      <c r="D8" s="16"/>
      <c r="E8" s="67">
        <f t="shared" si="0"/>
        <v>0</v>
      </c>
      <c r="F8" s="16"/>
      <c r="G8" s="63">
        <f>IF(DATE(YEAR($G$2),MONTH($G$2)+6,DAY($G$2))&gt;'berekening verlof uren'!$D$17,,DATE(YEAR($G$2),MONTH($G$2)+6,DAY($G$2)))</f>
        <v>45108</v>
      </c>
      <c r="H8" s="62">
        <f t="shared" si="1"/>
        <v>0</v>
      </c>
      <c r="I8" s="16"/>
      <c r="K8">
        <v>8</v>
      </c>
      <c r="L8">
        <v>31</v>
      </c>
    </row>
    <row r="9" spans="1:12" ht="14.25" x14ac:dyDescent="0.2">
      <c r="A9" s="70"/>
      <c r="B9" s="70"/>
      <c r="C9" s="70"/>
      <c r="D9" s="16"/>
      <c r="E9" s="67">
        <f t="shared" si="0"/>
        <v>0</v>
      </c>
      <c r="F9" s="16"/>
      <c r="G9" s="63">
        <f>IF(DATE(YEAR($G$2),MONTH($G$2)+7,DAY($G$2))&gt;'berekening verlof uren'!$D$17,,DATE(YEAR($G$2),MONTH($G$2)+7,DAY($G$2)))</f>
        <v>45139</v>
      </c>
      <c r="H9" s="62">
        <f t="shared" si="1"/>
        <v>0</v>
      </c>
      <c r="I9" s="16"/>
      <c r="K9">
        <v>9</v>
      </c>
      <c r="L9">
        <v>30</v>
      </c>
    </row>
    <row r="10" spans="1:12" ht="14.25" x14ac:dyDescent="0.2">
      <c r="A10" s="70"/>
      <c r="B10" s="70"/>
      <c r="C10" s="70"/>
      <c r="D10" s="16"/>
      <c r="E10" s="67">
        <f t="shared" si="0"/>
        <v>0</v>
      </c>
      <c r="F10" s="16"/>
      <c r="G10" s="63">
        <f>IF(DATE(YEAR($G$2),MONTH($G$2)+8,DAY($G$2))&gt;'berekening verlof uren'!$D$17,,DATE(YEAR($G$2),MONTH($G$2)+8,DAY($G$2)))</f>
        <v>45170</v>
      </c>
      <c r="H10" s="62">
        <f t="shared" si="1"/>
        <v>0</v>
      </c>
      <c r="I10" s="16"/>
      <c r="K10">
        <v>10</v>
      </c>
      <c r="L10">
        <v>31</v>
      </c>
    </row>
    <row r="11" spans="1:12" ht="14.25" x14ac:dyDescent="0.2">
      <c r="A11" s="70"/>
      <c r="B11" s="70"/>
      <c r="C11" s="70"/>
      <c r="D11" s="16"/>
      <c r="E11" s="67">
        <f t="shared" si="0"/>
        <v>0</v>
      </c>
      <c r="F11" s="16"/>
      <c r="G11" s="63">
        <f>IF(DATE(YEAR($G$2),MONTH($G$2)+9,DAY($G$2))&gt;'berekening verlof uren'!$D$17,,DATE(YEAR($G$2),MONTH($G$2)+9,DAY($G$2)))</f>
        <v>45200</v>
      </c>
      <c r="H11" s="62">
        <f t="shared" si="1"/>
        <v>0</v>
      </c>
      <c r="I11" s="16"/>
      <c r="K11">
        <v>11</v>
      </c>
      <c r="L11">
        <v>30</v>
      </c>
    </row>
    <row r="12" spans="1:12" ht="14.25" x14ac:dyDescent="0.2">
      <c r="A12" s="70"/>
      <c r="B12" s="70"/>
      <c r="C12" s="70"/>
      <c r="D12" s="16"/>
      <c r="E12" s="67">
        <f t="shared" si="0"/>
        <v>0</v>
      </c>
      <c r="F12" s="16"/>
      <c r="G12" s="63">
        <f>IF(DATE(YEAR($G$2),MONTH($G$2)+10,DAY($G$2))&gt;'berekening verlof uren'!$D$17,,DATE(YEAR($G$2),MONTH($G$2)+10,DAY($G$2)))</f>
        <v>45231</v>
      </c>
      <c r="H12" s="62">
        <f t="shared" si="1"/>
        <v>0</v>
      </c>
      <c r="I12" s="16"/>
      <c r="K12">
        <v>12</v>
      </c>
      <c r="L12">
        <v>31</v>
      </c>
    </row>
    <row r="13" spans="1:12" ht="14.25" x14ac:dyDescent="0.2">
      <c r="A13" s="70"/>
      <c r="B13" s="70"/>
      <c r="C13" s="70"/>
      <c r="D13" s="16"/>
      <c r="E13" s="67">
        <f t="shared" si="0"/>
        <v>0</v>
      </c>
      <c r="F13" s="16"/>
      <c r="G13" s="63">
        <f>IF(DATE(YEAR($G$2),MONTH($G$2)+11,DAY($G$2))&gt;'berekening verlof uren'!$D$17,,DATE(YEAR($G$2),MONTH($G$2)+11,DAY($G$2)))</f>
        <v>0</v>
      </c>
      <c r="H13" s="62" t="str">
        <f t="shared" si="1"/>
        <v/>
      </c>
      <c r="I13" s="16"/>
    </row>
    <row r="14" spans="1:12" ht="14.25" x14ac:dyDescent="0.2">
      <c r="A14" s="70"/>
      <c r="B14" s="70"/>
      <c r="C14" s="70"/>
      <c r="D14" s="16"/>
      <c r="E14" s="67">
        <f t="shared" si="0"/>
        <v>0</v>
      </c>
      <c r="F14" s="16"/>
      <c r="G14" s="16"/>
      <c r="H14" s="16"/>
      <c r="I14" s="16"/>
    </row>
    <row r="15" spans="1:12" ht="15" x14ac:dyDescent="0.25">
      <c r="A15" s="70"/>
      <c r="B15" s="70"/>
      <c r="C15" s="70"/>
      <c r="D15" s="16"/>
      <c r="E15" s="67">
        <f t="shared" si="0"/>
        <v>0</v>
      </c>
      <c r="F15" s="112" t="s">
        <v>45</v>
      </c>
      <c r="G15" s="112"/>
      <c r="H15" s="66">
        <f>AVERAGE(H2:H13)</f>
        <v>0</v>
      </c>
      <c r="I15" s="16"/>
      <c r="K15" s="61"/>
    </row>
    <row r="16" spans="1:12" ht="14.25" x14ac:dyDescent="0.2">
      <c r="A16" s="70"/>
      <c r="B16" s="70"/>
      <c r="C16" s="70"/>
      <c r="D16" s="16"/>
      <c r="E16" s="67">
        <f t="shared" si="0"/>
        <v>0</v>
      </c>
      <c r="F16" s="71" t="str">
        <f>IF(ISERROR(H15),"Vul eerst de periode in het tabblad berekening verlof uren","")</f>
        <v/>
      </c>
      <c r="G16" s="16"/>
      <c r="H16" s="16"/>
      <c r="I16" s="16"/>
      <c r="K16" s="61"/>
    </row>
    <row r="17" spans="1:9" ht="14.25" x14ac:dyDescent="0.2">
      <c r="A17" s="70"/>
      <c r="B17" s="70"/>
      <c r="C17" s="70"/>
      <c r="D17" s="16"/>
      <c r="E17" s="67">
        <f t="shared" si="0"/>
        <v>0</v>
      </c>
      <c r="F17" s="16" t="str">
        <f>IF(ISERROR(H15),"","Neem de berekende WTF over op het tabblad berekening verlof uren")</f>
        <v>Neem de berekende WTF over op het tabblad berekening verlof uren</v>
      </c>
      <c r="G17" s="16"/>
      <c r="H17" s="16"/>
      <c r="I17" s="16"/>
    </row>
    <row r="18" spans="1:9" ht="14.25" x14ac:dyDescent="0.2">
      <c r="A18" s="70"/>
      <c r="B18" s="70"/>
      <c r="C18" s="70"/>
      <c r="D18" s="16"/>
      <c r="E18" s="67">
        <f t="shared" si="0"/>
        <v>0</v>
      </c>
      <c r="F18" s="16"/>
      <c r="G18" s="16"/>
      <c r="H18" s="16"/>
      <c r="I18" s="16"/>
    </row>
    <row r="19" spans="1:9" ht="14.25" x14ac:dyDescent="0.2">
      <c r="A19" s="70"/>
      <c r="B19" s="70"/>
      <c r="C19" s="70"/>
      <c r="D19" s="16"/>
      <c r="E19" s="67">
        <f t="shared" si="0"/>
        <v>0</v>
      </c>
      <c r="F19" s="16"/>
      <c r="G19" s="16"/>
      <c r="H19" s="16"/>
      <c r="I19" s="16"/>
    </row>
    <row r="20" spans="1:9" ht="14.25" x14ac:dyDescent="0.2">
      <c r="A20" s="70"/>
      <c r="B20" s="70"/>
      <c r="C20" s="70"/>
      <c r="D20" s="16"/>
      <c r="E20" s="67">
        <f t="shared" si="0"/>
        <v>0</v>
      </c>
      <c r="F20" s="16"/>
      <c r="G20" s="16"/>
      <c r="H20" s="16"/>
      <c r="I20" s="16"/>
    </row>
    <row r="21" spans="1:9" ht="14.25" x14ac:dyDescent="0.2">
      <c r="A21" s="70"/>
      <c r="B21" s="70"/>
      <c r="C21" s="70"/>
      <c r="D21" s="16"/>
      <c r="E21" s="67">
        <f t="shared" si="0"/>
        <v>0</v>
      </c>
      <c r="F21" s="16"/>
      <c r="G21" s="16"/>
      <c r="H21" s="16"/>
      <c r="I21" s="16"/>
    </row>
    <row r="22" spans="1:9" ht="14.25" x14ac:dyDescent="0.2">
      <c r="A22" s="70"/>
      <c r="B22" s="70"/>
      <c r="C22" s="70"/>
      <c r="D22" s="16"/>
      <c r="E22" s="67">
        <f t="shared" si="0"/>
        <v>0</v>
      </c>
      <c r="F22" s="16"/>
      <c r="G22" s="16"/>
      <c r="H22" s="16"/>
      <c r="I22" s="16"/>
    </row>
    <row r="23" spans="1:9" ht="14.25" x14ac:dyDescent="0.2">
      <c r="A23" s="70"/>
      <c r="B23" s="70"/>
      <c r="C23" s="70"/>
      <c r="D23" s="16"/>
      <c r="E23" s="67">
        <f t="shared" si="0"/>
        <v>0</v>
      </c>
      <c r="F23" s="16"/>
      <c r="G23" s="16"/>
      <c r="H23" s="16"/>
      <c r="I23" s="16"/>
    </row>
    <row r="24" spans="1:9" ht="14.25" x14ac:dyDescent="0.2">
      <c r="A24" s="70"/>
      <c r="B24" s="70"/>
      <c r="C24" s="70"/>
      <c r="D24" s="16"/>
      <c r="E24" s="67">
        <f t="shared" si="0"/>
        <v>0</v>
      </c>
      <c r="F24" s="16"/>
      <c r="G24" s="16"/>
      <c r="H24" s="16"/>
      <c r="I24" s="16"/>
    </row>
    <row r="25" spans="1:9" ht="14.25" x14ac:dyDescent="0.2">
      <c r="A25" s="70"/>
      <c r="B25" s="70"/>
      <c r="C25" s="70"/>
      <c r="D25" s="16"/>
      <c r="E25" s="67">
        <f t="shared" si="0"/>
        <v>0</v>
      </c>
      <c r="F25" s="16"/>
      <c r="G25" s="16"/>
      <c r="H25" s="16"/>
      <c r="I25" s="16"/>
    </row>
    <row r="26" spans="1:9" ht="14.25" x14ac:dyDescent="0.2">
      <c r="A26" s="70"/>
      <c r="B26" s="70"/>
      <c r="C26" s="70"/>
      <c r="D26" s="16"/>
      <c r="E26" s="67">
        <f t="shared" si="0"/>
        <v>0</v>
      </c>
      <c r="F26" s="16"/>
      <c r="G26" s="16"/>
      <c r="H26" s="16"/>
      <c r="I26" s="16"/>
    </row>
    <row r="27" spans="1:9" ht="14.25" x14ac:dyDescent="0.2">
      <c r="A27" s="70"/>
      <c r="B27" s="70"/>
      <c r="C27" s="70"/>
      <c r="D27" s="16"/>
      <c r="E27" s="67">
        <f t="shared" si="0"/>
        <v>0</v>
      </c>
      <c r="F27" s="16"/>
      <c r="G27" s="16"/>
      <c r="H27" s="16"/>
      <c r="I27" s="16"/>
    </row>
    <row r="28" spans="1:9" ht="14.25" x14ac:dyDescent="0.2">
      <c r="A28" s="70"/>
      <c r="B28" s="70"/>
      <c r="C28" s="70"/>
      <c r="D28" s="16"/>
      <c r="E28" s="67">
        <f t="shared" si="0"/>
        <v>0</v>
      </c>
      <c r="F28" s="16"/>
      <c r="G28" s="16"/>
      <c r="H28" s="16"/>
      <c r="I28" s="16"/>
    </row>
    <row r="29" spans="1:9" ht="14.25" x14ac:dyDescent="0.2">
      <c r="A29" s="70"/>
      <c r="B29" s="70"/>
      <c r="C29" s="70"/>
      <c r="D29" s="16"/>
      <c r="E29" s="67">
        <f t="shared" si="0"/>
        <v>0</v>
      </c>
      <c r="F29" s="16"/>
      <c r="G29" s="16"/>
      <c r="H29" s="16"/>
      <c r="I29" s="16"/>
    </row>
    <row r="30" spans="1:9" ht="14.25" x14ac:dyDescent="0.2">
      <c r="A30" s="70"/>
      <c r="B30" s="70"/>
      <c r="C30" s="70"/>
      <c r="D30" s="16"/>
      <c r="E30" s="67">
        <f t="shared" si="0"/>
        <v>0</v>
      </c>
      <c r="F30" s="16"/>
      <c r="G30" s="16"/>
      <c r="H30" s="16"/>
      <c r="I30" s="16"/>
    </row>
    <row r="31" spans="1:9" ht="14.25" x14ac:dyDescent="0.2">
      <c r="A31" s="70"/>
      <c r="B31" s="70"/>
      <c r="C31" s="70"/>
      <c r="D31" s="16"/>
      <c r="E31" s="67">
        <f t="shared" si="0"/>
        <v>0</v>
      </c>
      <c r="F31" s="16"/>
      <c r="G31" s="16"/>
      <c r="H31" s="16"/>
      <c r="I31" s="16"/>
    </row>
    <row r="32" spans="1:9" ht="14.25" x14ac:dyDescent="0.2">
      <c r="A32" s="70"/>
      <c r="B32" s="70"/>
      <c r="C32" s="70"/>
      <c r="D32" s="16"/>
      <c r="E32" s="67">
        <f t="shared" si="0"/>
        <v>0</v>
      </c>
      <c r="F32" s="16"/>
      <c r="G32" s="16"/>
      <c r="H32" s="16"/>
      <c r="I32" s="16"/>
    </row>
    <row r="33" spans="1:9" ht="14.25" x14ac:dyDescent="0.2">
      <c r="A33" s="70"/>
      <c r="B33" s="70"/>
      <c r="C33" s="70"/>
      <c r="D33" s="16"/>
      <c r="E33" s="67">
        <f t="shared" si="0"/>
        <v>0</v>
      </c>
      <c r="F33" s="16"/>
      <c r="G33" s="16"/>
      <c r="H33" s="16"/>
      <c r="I33" s="16"/>
    </row>
    <row r="34" spans="1:9" ht="14.25" x14ac:dyDescent="0.2">
      <c r="A34" s="70"/>
      <c r="B34" s="70"/>
      <c r="C34" s="70"/>
      <c r="D34" s="16"/>
      <c r="E34" s="67">
        <f t="shared" si="0"/>
        <v>0</v>
      </c>
      <c r="F34" s="16"/>
      <c r="G34" s="16"/>
      <c r="H34" s="16"/>
      <c r="I34" s="16"/>
    </row>
    <row r="35" spans="1:9" ht="14.25" x14ac:dyDescent="0.2">
      <c r="A35" s="70"/>
      <c r="B35" s="70"/>
      <c r="C35" s="70"/>
      <c r="D35" s="16"/>
      <c r="E35" s="67">
        <f t="shared" si="0"/>
        <v>0</v>
      </c>
      <c r="F35" s="16"/>
      <c r="G35" s="16"/>
      <c r="H35" s="16"/>
      <c r="I35" s="16"/>
    </row>
    <row r="36" spans="1:9" ht="14.25" x14ac:dyDescent="0.2">
      <c r="A36" s="70"/>
      <c r="B36" s="70"/>
      <c r="C36" s="70"/>
      <c r="D36" s="16"/>
      <c r="E36" s="67">
        <f t="shared" si="0"/>
        <v>0</v>
      </c>
      <c r="F36" s="16"/>
      <c r="G36" s="16"/>
      <c r="H36" s="16"/>
      <c r="I36" s="16"/>
    </row>
    <row r="37" spans="1:9" ht="14.25" x14ac:dyDescent="0.2">
      <c r="A37" s="70"/>
      <c r="B37" s="70"/>
      <c r="C37" s="70"/>
      <c r="D37" s="16"/>
      <c r="E37" s="67">
        <f t="shared" si="0"/>
        <v>0</v>
      </c>
      <c r="F37" s="16"/>
      <c r="G37" s="16"/>
      <c r="H37" s="16"/>
      <c r="I37" s="16"/>
    </row>
    <row r="38" spans="1:9" ht="14.25" x14ac:dyDescent="0.2">
      <c r="A38" s="70"/>
      <c r="B38" s="70"/>
      <c r="C38" s="70"/>
      <c r="D38" s="16"/>
      <c r="E38" s="67">
        <f t="shared" si="0"/>
        <v>0</v>
      </c>
      <c r="F38" s="16"/>
      <c r="G38" s="16"/>
      <c r="H38" s="16"/>
      <c r="I38" s="16"/>
    </row>
    <row r="39" spans="1:9" ht="14.25" x14ac:dyDescent="0.2">
      <c r="A39" s="70"/>
      <c r="B39" s="70"/>
      <c r="C39" s="70"/>
      <c r="D39" s="16"/>
      <c r="E39" s="67">
        <f t="shared" si="0"/>
        <v>0</v>
      </c>
      <c r="F39" s="16"/>
      <c r="G39" s="16"/>
      <c r="H39" s="16"/>
      <c r="I39" s="16"/>
    </row>
    <row r="40" spans="1:9" ht="14.25" x14ac:dyDescent="0.2">
      <c r="A40" s="70"/>
      <c r="B40" s="70"/>
      <c r="C40" s="70"/>
      <c r="D40" s="16"/>
      <c r="E40" s="67">
        <f t="shared" si="0"/>
        <v>0</v>
      </c>
      <c r="F40" s="16"/>
      <c r="G40" s="16"/>
      <c r="H40" s="16"/>
      <c r="I40" s="16"/>
    </row>
    <row r="41" spans="1:9" ht="14.25" x14ac:dyDescent="0.2">
      <c r="A41" s="70"/>
      <c r="B41" s="70"/>
      <c r="C41" s="70"/>
      <c r="D41" s="16"/>
      <c r="E41" s="67">
        <f t="shared" si="0"/>
        <v>0</v>
      </c>
      <c r="F41" s="16"/>
      <c r="G41" s="16"/>
      <c r="H41" s="16"/>
      <c r="I41" s="16"/>
    </row>
    <row r="42" spans="1:9" ht="14.25" x14ac:dyDescent="0.2">
      <c r="A42" s="70"/>
      <c r="B42" s="70"/>
      <c r="C42" s="70"/>
      <c r="D42" s="16"/>
      <c r="E42" s="67">
        <f t="shared" si="0"/>
        <v>0</v>
      </c>
      <c r="F42" s="16"/>
      <c r="G42" s="16"/>
      <c r="H42" s="16"/>
      <c r="I42" s="16"/>
    </row>
    <row r="43" spans="1:9" ht="14.25" x14ac:dyDescent="0.2">
      <c r="A43" s="70"/>
      <c r="B43" s="70"/>
      <c r="C43" s="70"/>
      <c r="D43" s="16"/>
      <c r="E43" s="67">
        <f t="shared" si="0"/>
        <v>0</v>
      </c>
      <c r="F43" s="16"/>
      <c r="G43" s="16"/>
      <c r="H43" s="16"/>
      <c r="I43" s="16"/>
    </row>
    <row r="44" spans="1:9" ht="14.25" x14ac:dyDescent="0.2">
      <c r="A44" s="70"/>
      <c r="B44" s="70"/>
      <c r="C44" s="70"/>
      <c r="D44" s="16"/>
      <c r="E44" s="67">
        <f t="shared" si="0"/>
        <v>0</v>
      </c>
      <c r="F44" s="16"/>
      <c r="G44" s="16"/>
      <c r="H44" s="16"/>
      <c r="I44" s="16"/>
    </row>
    <row r="45" spans="1:9" ht="14.25" x14ac:dyDescent="0.2">
      <c r="A45" s="70"/>
      <c r="B45" s="70"/>
      <c r="C45" s="70"/>
      <c r="D45" s="16"/>
      <c r="E45" s="67">
        <f t="shared" si="0"/>
        <v>0</v>
      </c>
      <c r="F45" s="16"/>
      <c r="G45" s="16"/>
      <c r="H45" s="16"/>
      <c r="I45" s="16"/>
    </row>
    <row r="46" spans="1:9" ht="14.25" x14ac:dyDescent="0.2">
      <c r="A46" s="70"/>
      <c r="B46" s="70"/>
      <c r="C46" s="70"/>
      <c r="D46" s="16"/>
      <c r="E46" s="67">
        <f t="shared" si="0"/>
        <v>0</v>
      </c>
      <c r="F46" s="16"/>
      <c r="G46" s="16"/>
      <c r="H46" s="16"/>
      <c r="I46" s="16"/>
    </row>
    <row r="47" spans="1:9" ht="14.25" x14ac:dyDescent="0.2">
      <c r="A47" s="70"/>
      <c r="B47" s="70"/>
      <c r="C47" s="70"/>
      <c r="D47" s="16"/>
      <c r="E47" s="67">
        <f t="shared" si="0"/>
        <v>0</v>
      </c>
      <c r="F47" s="16"/>
      <c r="G47" s="16"/>
      <c r="H47" s="16"/>
      <c r="I47" s="16"/>
    </row>
    <row r="48" spans="1:9" ht="14.25" x14ac:dyDescent="0.2">
      <c r="A48" s="70"/>
      <c r="B48" s="70"/>
      <c r="C48" s="70"/>
      <c r="D48" s="16"/>
      <c r="E48" s="67">
        <f t="shared" si="0"/>
        <v>0</v>
      </c>
      <c r="F48" s="16"/>
      <c r="G48" s="16"/>
      <c r="H48" s="16"/>
      <c r="I48" s="16"/>
    </row>
    <row r="49" spans="1:9" ht="14.25" x14ac:dyDescent="0.2">
      <c r="A49" s="70"/>
      <c r="B49" s="70"/>
      <c r="C49" s="70"/>
      <c r="D49" s="16"/>
      <c r="E49" s="67">
        <f t="shared" si="0"/>
        <v>0</v>
      </c>
      <c r="F49" s="16"/>
      <c r="G49" s="16"/>
      <c r="H49" s="16"/>
      <c r="I49" s="16"/>
    </row>
    <row r="50" spans="1:9" ht="14.25" x14ac:dyDescent="0.2">
      <c r="A50" s="70"/>
      <c r="B50" s="70"/>
      <c r="C50" s="70"/>
      <c r="D50" s="16"/>
      <c r="E50" s="67">
        <f t="shared" si="0"/>
        <v>0</v>
      </c>
      <c r="F50" s="16"/>
      <c r="G50" s="16"/>
      <c r="H50" s="16"/>
      <c r="I50" s="16"/>
    </row>
    <row r="51" spans="1:9" ht="14.25" x14ac:dyDescent="0.2">
      <c r="A51" s="70"/>
      <c r="B51" s="70"/>
      <c r="C51" s="70"/>
      <c r="D51" s="16"/>
      <c r="E51" s="67">
        <f t="shared" si="0"/>
        <v>0</v>
      </c>
      <c r="F51" s="16"/>
      <c r="G51" s="16"/>
      <c r="H51" s="16"/>
      <c r="I51" s="16"/>
    </row>
    <row r="52" spans="1:9" x14ac:dyDescent="0.2">
      <c r="A52" s="68"/>
      <c r="B52" s="68"/>
      <c r="C52" s="68"/>
      <c r="D52" s="68"/>
      <c r="E52" s="68"/>
      <c r="F52" s="68"/>
      <c r="G52" s="68"/>
      <c r="H52" s="68"/>
      <c r="I52" s="68"/>
    </row>
    <row r="53" spans="1:9" x14ac:dyDescent="0.2">
      <c r="A53" s="68"/>
      <c r="B53" s="68"/>
      <c r="C53" s="68"/>
      <c r="D53" s="68"/>
      <c r="E53" s="68"/>
      <c r="F53" s="68"/>
      <c r="G53" s="68"/>
      <c r="H53" s="68"/>
      <c r="I53" s="68"/>
    </row>
    <row r="54" spans="1:9" x14ac:dyDescent="0.2">
      <c r="A54" s="68"/>
      <c r="B54" s="68"/>
      <c r="C54" s="68"/>
      <c r="D54" s="68"/>
      <c r="E54" s="68"/>
      <c r="F54" s="68"/>
      <c r="G54" s="68"/>
      <c r="H54" s="68"/>
      <c r="I54" s="68"/>
    </row>
  </sheetData>
  <sheetProtection password="E784" sheet="1" selectLockedCells="1"/>
  <mergeCells count="1">
    <mergeCell ref="F15:G15"/>
  </mergeCells>
  <conditionalFormatting sqref="G2:G13">
    <cfRule type="cellIs" dxfId="0" priority="1" operator="equal">
      <formula>0</formula>
    </cfRule>
  </conditionalFormatting>
  <pageMargins left="0.7" right="0.7" top="0.75" bottom="0.75" header="0.3" footer="0.3"/>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toelichting</vt:lpstr>
      <vt:lpstr>berekening verlof uren</vt:lpstr>
      <vt:lpstr>berekening wtf</vt:lpstr>
      <vt:lpstr>'berekening verlof uren'!Afdrukbereik</vt:lpstr>
      <vt:lpstr>toelichting!Afdrukbereik</vt:lpstr>
    </vt:vector>
  </TitlesOfParts>
  <Company>Groenendijk Onderwijs Administratie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Rémy Chamboné</dc:creator>
  <cp:lastModifiedBy>Peter de Vette</cp:lastModifiedBy>
  <cp:lastPrinted>2017-05-03T12:48:49Z</cp:lastPrinted>
  <dcterms:created xsi:type="dcterms:W3CDTF">2015-03-25T12:51:12Z</dcterms:created>
  <dcterms:modified xsi:type="dcterms:W3CDTF">2023-05-11T15:12:40Z</dcterms:modified>
</cp:coreProperties>
</file>